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96" yWindow="-96" windowWidth="23232" windowHeight="12552" activeTab="1"/>
  </bookViews>
  <sheets>
    <sheet name="Dane" sheetId="4" r:id="rId1"/>
    <sheet name="Analiza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Działania">Analiza!$AU$3:$AU$49</definedName>
    <definedName name="Działania2">Analiza!$B$546:$B$574</definedName>
    <definedName name="Działania3">Analiza!$S$3:$S$39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Miara_rezultatu">Analiza!#REF!</definedName>
    <definedName name="obszar">#REF!</definedName>
    <definedName name="_xlnm.Print_Area" localSheetId="1">Analiza!$A$1:$AY$580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ŚT">'[9]D. Finanse'!$F$883:$F$891</definedName>
    <definedName name="TAB.4">#REF!</definedName>
    <definedName name="TakNie">'[9]D. Finanse'!$E$883:$E$884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VAT">'[9]D. Finanse'!$G$883:$G$887</definedName>
    <definedName name="wariant">[10]wariant!$B$3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">Analiza!$AU$3:$AU$49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4" i="3" l="1"/>
  <c r="R35" i="4" l="1"/>
  <c r="Q35" i="4"/>
  <c r="P35" i="4"/>
  <c r="O35" i="4"/>
  <c r="N35" i="4"/>
  <c r="M35" i="4"/>
  <c r="L35" i="4"/>
  <c r="K35" i="4"/>
  <c r="J35" i="4"/>
  <c r="I35" i="4"/>
  <c r="H35" i="4"/>
  <c r="G35" i="4"/>
  <c r="R34" i="4"/>
  <c r="Q34" i="4"/>
  <c r="P34" i="4"/>
  <c r="O34" i="4"/>
  <c r="N34" i="4"/>
  <c r="M34" i="4"/>
  <c r="L34" i="4"/>
  <c r="K34" i="4"/>
  <c r="J34" i="4"/>
  <c r="I34" i="4"/>
  <c r="H34" i="4"/>
  <c r="G34" i="4"/>
  <c r="F35" i="4" l="1"/>
  <c r="F34" i="4"/>
  <c r="F44" i="4" l="1"/>
  <c r="R44" i="4" l="1"/>
  <c r="Q44" i="4"/>
  <c r="P44" i="4"/>
  <c r="O44" i="4"/>
  <c r="N44" i="4"/>
  <c r="M44" i="4"/>
  <c r="L44" i="4"/>
  <c r="K44" i="4"/>
  <c r="J44" i="4"/>
  <c r="I44" i="4"/>
  <c r="H44" i="4"/>
  <c r="G44" i="4"/>
  <c r="R39" i="4"/>
  <c r="Q39" i="4"/>
  <c r="P39" i="4"/>
  <c r="O39" i="4"/>
  <c r="N39" i="4"/>
  <c r="M39" i="4"/>
  <c r="L39" i="4"/>
  <c r="K39" i="4"/>
  <c r="J39" i="4"/>
  <c r="I39" i="4"/>
  <c r="H39" i="4"/>
  <c r="G39" i="4"/>
  <c r="S493" i="3"/>
  <c r="T493" i="3"/>
  <c r="U493" i="3"/>
  <c r="V493" i="3"/>
  <c r="W493" i="3"/>
  <c r="X493" i="3"/>
  <c r="Y493" i="3"/>
  <c r="Z493" i="3"/>
  <c r="AA493" i="3"/>
  <c r="AB493" i="3"/>
  <c r="AC493" i="3"/>
  <c r="AD493" i="3"/>
  <c r="AE493" i="3"/>
  <c r="AF493" i="3"/>
  <c r="AG493" i="3"/>
  <c r="C3" i="3" l="1"/>
  <c r="D9" i="3" l="1"/>
  <c r="D7" i="3" l="1"/>
  <c r="D4" i="3"/>
  <c r="D56" i="3" s="1"/>
  <c r="D8" i="3"/>
  <c r="C407" i="3" s="1"/>
  <c r="D407" i="3" s="1"/>
  <c r="D14" i="3"/>
  <c r="C410" i="3" s="1"/>
  <c r="D15" i="3"/>
  <c r="D18" i="3"/>
  <c r="C82" i="3"/>
  <c r="C83" i="3"/>
  <c r="C84" i="3"/>
  <c r="C85" i="3"/>
  <c r="C86" i="3"/>
  <c r="C87" i="3"/>
  <c r="C88" i="3"/>
  <c r="C89" i="3"/>
  <c r="C90" i="3"/>
  <c r="C91" i="3"/>
  <c r="C92" i="3"/>
  <c r="AK92" i="3" s="1"/>
  <c r="C93" i="3"/>
  <c r="AK93" i="3" s="1"/>
  <c r="C94" i="3"/>
  <c r="BK94" i="3" s="1"/>
  <c r="C95" i="3"/>
  <c r="C96" i="3"/>
  <c r="AK96" i="3" s="1"/>
  <c r="C97" i="3"/>
  <c r="AK97" i="3" s="1"/>
  <c r="C98" i="3"/>
  <c r="BA98" i="3" s="1"/>
  <c r="C99" i="3"/>
  <c r="AL99" i="3" s="1"/>
  <c r="C100" i="3"/>
  <c r="AK100" i="3" s="1"/>
  <c r="C101" i="3"/>
  <c r="AK101" i="3" s="1"/>
  <c r="C539" i="3"/>
  <c r="D16" i="3"/>
  <c r="C412" i="3" s="1"/>
  <c r="D412" i="3" s="1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D13" i="3"/>
  <c r="D5" i="3"/>
  <c r="C104" i="3"/>
  <c r="AK104" i="3" s="1"/>
  <c r="C105" i="3"/>
  <c r="C106" i="3"/>
  <c r="C107" i="3"/>
  <c r="AK107" i="3" s="1"/>
  <c r="C108" i="3"/>
  <c r="AK108" i="3" s="1"/>
  <c r="C109" i="3"/>
  <c r="C110" i="3"/>
  <c r="AO110" i="3" s="1"/>
  <c r="C111" i="3"/>
  <c r="AK111" i="3" s="1"/>
  <c r="C112" i="3"/>
  <c r="AK112" i="3" s="1"/>
  <c r="C113" i="3"/>
  <c r="C114" i="3"/>
  <c r="BC114" i="3" s="1"/>
  <c r="C115" i="3"/>
  <c r="AK115" i="3" s="1"/>
  <c r="C116" i="3"/>
  <c r="AK116" i="3" s="1"/>
  <c r="C117" i="3"/>
  <c r="C118" i="3"/>
  <c r="C119" i="3"/>
  <c r="AK119" i="3" s="1"/>
  <c r="C120" i="3"/>
  <c r="AK120" i="3" s="1"/>
  <c r="C121" i="3"/>
  <c r="C122" i="3"/>
  <c r="AS122" i="3" s="1"/>
  <c r="C123" i="3"/>
  <c r="AK123" i="3" s="1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C542" i="3"/>
  <c r="C54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E202" i="3"/>
  <c r="E203" i="3"/>
  <c r="E204" i="3"/>
  <c r="E207" i="3"/>
  <c r="E208" i="3"/>
  <c r="E205" i="3"/>
  <c r="E206" i="3"/>
  <c r="C538" i="3"/>
  <c r="G44" i="3" s="1"/>
  <c r="E209" i="3"/>
  <c r="F202" i="3"/>
  <c r="F203" i="3"/>
  <c r="F204" i="3"/>
  <c r="F207" i="3"/>
  <c r="F208" i="3"/>
  <c r="F205" i="3"/>
  <c r="F206" i="3"/>
  <c r="F209" i="3"/>
  <c r="C55" i="3"/>
  <c r="C76" i="3" s="1"/>
  <c r="C35" i="4"/>
  <c r="C34" i="4"/>
  <c r="C265" i="4"/>
  <c r="B514" i="3"/>
  <c r="B513" i="3"/>
  <c r="B512" i="3"/>
  <c r="B515" i="3"/>
  <c r="B516" i="3"/>
  <c r="B517" i="3"/>
  <c r="B518" i="3"/>
  <c r="B519" i="3" s="1"/>
  <c r="C519" i="3" s="1"/>
  <c r="B522" i="3"/>
  <c r="B521" i="3"/>
  <c r="D475" i="3"/>
  <c r="F70" i="4"/>
  <c r="F101" i="3" s="1"/>
  <c r="B35" i="4"/>
  <c r="B34" i="4"/>
  <c r="B33" i="4"/>
  <c r="C540" i="3"/>
  <c r="AG522" i="3"/>
  <c r="AF522" i="3"/>
  <c r="AE522" i="3"/>
  <c r="AD522" i="3"/>
  <c r="AC522" i="3"/>
  <c r="AB522" i="3"/>
  <c r="AA522" i="3"/>
  <c r="Z522" i="3"/>
  <c r="Y522" i="3"/>
  <c r="X522" i="3"/>
  <c r="W522" i="3"/>
  <c r="V522" i="3"/>
  <c r="U522" i="3"/>
  <c r="T522" i="3"/>
  <c r="S522" i="3"/>
  <c r="R522" i="3"/>
  <c r="Q522" i="3"/>
  <c r="P522" i="3"/>
  <c r="O522" i="3"/>
  <c r="N522" i="3"/>
  <c r="M522" i="3"/>
  <c r="L522" i="3"/>
  <c r="K522" i="3"/>
  <c r="J522" i="3"/>
  <c r="I522" i="3"/>
  <c r="H522" i="3"/>
  <c r="G522" i="3"/>
  <c r="F522" i="3"/>
  <c r="E522" i="3"/>
  <c r="D522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E521" i="3"/>
  <c r="D521" i="3"/>
  <c r="AG518" i="3"/>
  <c r="AF518" i="3"/>
  <c r="AE518" i="3"/>
  <c r="AD518" i="3"/>
  <c r="AC518" i="3"/>
  <c r="AB518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AG517" i="3"/>
  <c r="AF517" i="3"/>
  <c r="AE517" i="3"/>
  <c r="AD517" i="3"/>
  <c r="AC517" i="3"/>
  <c r="AB517" i="3"/>
  <c r="AA517" i="3"/>
  <c r="Z517" i="3"/>
  <c r="Y517" i="3"/>
  <c r="X517" i="3"/>
  <c r="W517" i="3"/>
  <c r="V517" i="3"/>
  <c r="U517" i="3"/>
  <c r="T517" i="3"/>
  <c r="S517" i="3"/>
  <c r="R517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E516" i="3"/>
  <c r="D516" i="3"/>
  <c r="AG515" i="3"/>
  <c r="AF515" i="3"/>
  <c r="AE515" i="3"/>
  <c r="AD515" i="3"/>
  <c r="AC515" i="3"/>
  <c r="AB515" i="3"/>
  <c r="AA515" i="3"/>
  <c r="Z515" i="3"/>
  <c r="Y515" i="3"/>
  <c r="X515" i="3"/>
  <c r="W515" i="3"/>
  <c r="V515" i="3"/>
  <c r="U515" i="3"/>
  <c r="T515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E515" i="3"/>
  <c r="D515" i="3"/>
  <c r="AG514" i="3"/>
  <c r="AF514" i="3"/>
  <c r="AE514" i="3"/>
  <c r="AD514" i="3"/>
  <c r="AC514" i="3"/>
  <c r="AB514" i="3"/>
  <c r="AA514" i="3"/>
  <c r="Z514" i="3"/>
  <c r="Y514" i="3"/>
  <c r="X514" i="3"/>
  <c r="W514" i="3"/>
  <c r="V514" i="3"/>
  <c r="U514" i="3"/>
  <c r="T514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G514" i="3"/>
  <c r="F514" i="3"/>
  <c r="E514" i="3"/>
  <c r="D514" i="3"/>
  <c r="AG513" i="3"/>
  <c r="AF513" i="3"/>
  <c r="AE513" i="3"/>
  <c r="AD513" i="3"/>
  <c r="AC513" i="3"/>
  <c r="AB513" i="3"/>
  <c r="AA513" i="3"/>
  <c r="Z513" i="3"/>
  <c r="Y513" i="3"/>
  <c r="X513" i="3"/>
  <c r="W513" i="3"/>
  <c r="V513" i="3"/>
  <c r="U513" i="3"/>
  <c r="T513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G513" i="3"/>
  <c r="F513" i="3"/>
  <c r="E513" i="3"/>
  <c r="D513" i="3"/>
  <c r="AG512" i="3"/>
  <c r="AF512" i="3"/>
  <c r="AE512" i="3"/>
  <c r="AD512" i="3"/>
  <c r="AC512" i="3"/>
  <c r="AB512" i="3"/>
  <c r="AA512" i="3"/>
  <c r="Z512" i="3"/>
  <c r="Y512" i="3"/>
  <c r="X512" i="3"/>
  <c r="W512" i="3"/>
  <c r="V512" i="3"/>
  <c r="U512" i="3"/>
  <c r="T512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G512" i="3"/>
  <c r="F512" i="3"/>
  <c r="E512" i="3"/>
  <c r="D512" i="3"/>
  <c r="C268" i="4"/>
  <c r="C522" i="3" s="1"/>
  <c r="C267" i="4"/>
  <c r="C521" i="3" s="1"/>
  <c r="C264" i="4"/>
  <c r="C517" i="3" s="1"/>
  <c r="C263" i="4"/>
  <c r="C516" i="3" s="1"/>
  <c r="C262" i="4"/>
  <c r="C515" i="3" s="1"/>
  <c r="C261" i="4"/>
  <c r="C514" i="3" s="1"/>
  <c r="C260" i="4"/>
  <c r="C513" i="3" s="1"/>
  <c r="C259" i="4"/>
  <c r="C512" i="3" s="1"/>
  <c r="AG491" i="3"/>
  <c r="AF491" i="3"/>
  <c r="AE491" i="3"/>
  <c r="AD491" i="3"/>
  <c r="AC491" i="3"/>
  <c r="AB491" i="3"/>
  <c r="AA491" i="3"/>
  <c r="Z491" i="3"/>
  <c r="Y491" i="3"/>
  <c r="X491" i="3"/>
  <c r="W491" i="3"/>
  <c r="V491" i="3"/>
  <c r="U491" i="3"/>
  <c r="T491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AG490" i="3"/>
  <c r="AF490" i="3"/>
  <c r="AE490" i="3"/>
  <c r="AD490" i="3"/>
  <c r="AC490" i="3"/>
  <c r="AB490" i="3"/>
  <c r="AA490" i="3"/>
  <c r="Z490" i="3"/>
  <c r="Y490" i="3"/>
  <c r="X490" i="3"/>
  <c r="W490" i="3"/>
  <c r="V490" i="3"/>
  <c r="U490" i="3"/>
  <c r="T490" i="3"/>
  <c r="S490" i="3"/>
  <c r="E490" i="3"/>
  <c r="D490" i="3"/>
  <c r="AG483" i="3"/>
  <c r="AF483" i="3"/>
  <c r="AE483" i="3"/>
  <c r="AD483" i="3"/>
  <c r="AC483" i="3"/>
  <c r="AB483" i="3"/>
  <c r="AA483" i="3"/>
  <c r="Z483" i="3"/>
  <c r="Y483" i="3"/>
  <c r="X483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AG482" i="3"/>
  <c r="AF482" i="3"/>
  <c r="AE482" i="3"/>
  <c r="AD482" i="3"/>
  <c r="AC482" i="3"/>
  <c r="AB482" i="3"/>
  <c r="AA482" i="3"/>
  <c r="Z482" i="3"/>
  <c r="Y482" i="3"/>
  <c r="X482" i="3"/>
  <c r="W482" i="3"/>
  <c r="V482" i="3"/>
  <c r="U482" i="3"/>
  <c r="T482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AG481" i="3"/>
  <c r="AF481" i="3"/>
  <c r="AE481" i="3"/>
  <c r="AD481" i="3"/>
  <c r="AC481" i="3"/>
  <c r="AB481" i="3"/>
  <c r="AA481" i="3"/>
  <c r="Z481" i="3"/>
  <c r="Y481" i="3"/>
  <c r="X481" i="3"/>
  <c r="W481" i="3"/>
  <c r="V481" i="3"/>
  <c r="U481" i="3"/>
  <c r="T481" i="3"/>
  <c r="S481" i="3"/>
  <c r="E481" i="3"/>
  <c r="D481" i="3"/>
  <c r="AG327" i="3"/>
  <c r="AF327" i="3"/>
  <c r="AE327" i="3"/>
  <c r="AD327" i="3"/>
  <c r="AC327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AG310" i="3"/>
  <c r="AF310" i="3"/>
  <c r="AE310" i="3"/>
  <c r="AD310" i="3"/>
  <c r="AC310" i="3"/>
  <c r="AB310" i="3"/>
  <c r="AA310" i="3"/>
  <c r="Z310" i="3"/>
  <c r="Y310" i="3"/>
  <c r="X310" i="3"/>
  <c r="W310" i="3"/>
  <c r="V310" i="3"/>
  <c r="U310" i="3"/>
  <c r="T310" i="3"/>
  <c r="S310" i="3"/>
  <c r="E310" i="3"/>
  <c r="D310" i="3"/>
  <c r="AH300" i="3"/>
  <c r="AG300" i="3"/>
  <c r="AF300" i="3"/>
  <c r="AE300" i="3"/>
  <c r="AD300" i="3"/>
  <c r="AC300" i="3"/>
  <c r="AB300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AH298" i="3"/>
  <c r="AG298" i="3"/>
  <c r="AF298" i="3"/>
  <c r="AE298" i="3"/>
  <c r="AD298" i="3"/>
  <c r="AC298" i="3"/>
  <c r="AB298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AH297" i="3"/>
  <c r="AG297" i="3"/>
  <c r="AF297" i="3"/>
  <c r="AE297" i="3"/>
  <c r="AD297" i="3"/>
  <c r="AC297" i="3"/>
  <c r="AB297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AH296" i="3"/>
  <c r="AG296" i="3"/>
  <c r="AF296" i="3"/>
  <c r="AE296" i="3"/>
  <c r="AD296" i="3"/>
  <c r="AC296" i="3"/>
  <c r="AB296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AH295" i="3"/>
  <c r="AG295" i="3"/>
  <c r="AF295" i="3"/>
  <c r="AE295" i="3"/>
  <c r="AD295" i="3"/>
  <c r="AC295" i="3"/>
  <c r="AB295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AH294" i="3"/>
  <c r="AG294" i="3"/>
  <c r="AF294" i="3"/>
  <c r="AE294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AH293" i="3"/>
  <c r="AG293" i="3"/>
  <c r="AF293" i="3"/>
  <c r="AE293" i="3"/>
  <c r="AD293" i="3"/>
  <c r="AC293" i="3"/>
  <c r="AB293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AH292" i="3"/>
  <c r="AG292" i="3"/>
  <c r="AF292" i="3"/>
  <c r="AE292" i="3"/>
  <c r="AD292" i="3"/>
  <c r="AC292" i="3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AH291" i="3"/>
  <c r="AG291" i="3"/>
  <c r="AF291" i="3"/>
  <c r="AE291" i="3"/>
  <c r="AD291" i="3"/>
  <c r="AC291" i="3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AH290" i="3"/>
  <c r="AG290" i="3"/>
  <c r="AF290" i="3"/>
  <c r="AE290" i="3"/>
  <c r="AD290" i="3"/>
  <c r="AC290" i="3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AH285" i="3"/>
  <c r="AH284" i="3"/>
  <c r="AH283" i="3"/>
  <c r="AH282" i="3"/>
  <c r="AH281" i="3"/>
  <c r="AH280" i="3"/>
  <c r="AH279" i="3"/>
  <c r="AH278" i="3"/>
  <c r="AH277" i="3"/>
  <c r="AH276" i="3"/>
  <c r="AH286" i="3"/>
  <c r="AG286" i="3"/>
  <c r="AF286" i="3"/>
  <c r="AE286" i="3"/>
  <c r="AD286" i="3"/>
  <c r="AC286" i="3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AG285" i="3"/>
  <c r="AF285" i="3"/>
  <c r="AE285" i="3"/>
  <c r="AD285" i="3"/>
  <c r="AC285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AG284" i="3"/>
  <c r="AF284" i="3"/>
  <c r="AE284" i="3"/>
  <c r="AD284" i="3"/>
  <c r="AC284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AG283" i="3"/>
  <c r="AF283" i="3"/>
  <c r="AE283" i="3"/>
  <c r="AD283" i="3"/>
  <c r="AC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AG282" i="3"/>
  <c r="AF282" i="3"/>
  <c r="AE282" i="3"/>
  <c r="AD282" i="3"/>
  <c r="AC282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AG281" i="3"/>
  <c r="AF281" i="3"/>
  <c r="AE281" i="3"/>
  <c r="AD281" i="3"/>
  <c r="AC281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AG280" i="3"/>
  <c r="AF280" i="3"/>
  <c r="AE280" i="3"/>
  <c r="AD280" i="3"/>
  <c r="AC280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AG279" i="3"/>
  <c r="AF279" i="3"/>
  <c r="AE279" i="3"/>
  <c r="AD279" i="3"/>
  <c r="AC279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AG278" i="3"/>
  <c r="AF278" i="3"/>
  <c r="AE278" i="3"/>
  <c r="AD278" i="3"/>
  <c r="AC278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AG277" i="3"/>
  <c r="AF277" i="3"/>
  <c r="AE277" i="3"/>
  <c r="AD277" i="3"/>
  <c r="AC277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AG276" i="3"/>
  <c r="AF276" i="3"/>
  <c r="AE276" i="3"/>
  <c r="AD276" i="3"/>
  <c r="AC276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AG271" i="3"/>
  <c r="AF271" i="3"/>
  <c r="AE271" i="3"/>
  <c r="AD271" i="3"/>
  <c r="AC271" i="3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AG270" i="3"/>
  <c r="AF270" i="3"/>
  <c r="AE270" i="3"/>
  <c r="AD270" i="3"/>
  <c r="AC270" i="3"/>
  <c r="AB270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AG269" i="3"/>
  <c r="AF269" i="3"/>
  <c r="AE269" i="3"/>
  <c r="AD269" i="3"/>
  <c r="AC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AG267" i="3"/>
  <c r="AF267" i="3"/>
  <c r="AE267" i="3"/>
  <c r="AD267" i="3"/>
  <c r="AC267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AG265" i="3"/>
  <c r="AF265" i="3"/>
  <c r="AE265" i="3"/>
  <c r="AD265" i="3"/>
  <c r="AC265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AG264" i="3"/>
  <c r="AF264" i="3"/>
  <c r="AE264" i="3"/>
  <c r="AD264" i="3"/>
  <c r="AC264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AG262" i="3"/>
  <c r="AF262" i="3"/>
  <c r="AE262" i="3"/>
  <c r="AD262" i="3"/>
  <c r="AC262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G257" i="3"/>
  <c r="AF257" i="3"/>
  <c r="AE257" i="3"/>
  <c r="AD257" i="3"/>
  <c r="AC257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G256" i="3"/>
  <c r="AF256" i="3"/>
  <c r="AE256" i="3"/>
  <c r="AD256" i="3"/>
  <c r="AC256" i="3"/>
  <c r="AB256" i="3"/>
  <c r="AA256" i="3"/>
  <c r="Z256" i="3"/>
  <c r="Y256" i="3"/>
  <c r="X256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G255" i="3"/>
  <c r="AF255" i="3"/>
  <c r="AE255" i="3"/>
  <c r="AD255" i="3"/>
  <c r="AC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G251" i="3"/>
  <c r="AF251" i="3"/>
  <c r="AE251" i="3"/>
  <c r="AD251" i="3"/>
  <c r="AC251" i="3"/>
  <c r="AB251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H249" i="3"/>
  <c r="G249" i="3"/>
  <c r="F249" i="3"/>
  <c r="E249" i="3"/>
  <c r="D249" i="3"/>
  <c r="C249" i="3"/>
  <c r="B249" i="3"/>
  <c r="D227" i="4"/>
  <c r="D299" i="3" s="1"/>
  <c r="D226" i="4"/>
  <c r="D298" i="3" s="1"/>
  <c r="D225" i="4"/>
  <c r="D297" i="3" s="1"/>
  <c r="D224" i="4"/>
  <c r="D296" i="3" s="1"/>
  <c r="D223" i="4"/>
  <c r="D295" i="3" s="1"/>
  <c r="D222" i="4"/>
  <c r="D294" i="3" s="1"/>
  <c r="D221" i="4"/>
  <c r="D293" i="3" s="1"/>
  <c r="D220" i="4"/>
  <c r="D292" i="3" s="1"/>
  <c r="D219" i="4"/>
  <c r="D291" i="3" s="1"/>
  <c r="D218" i="4"/>
  <c r="D290" i="3" s="1"/>
  <c r="C199" i="4"/>
  <c r="C271" i="3" s="1"/>
  <c r="B199" i="4"/>
  <c r="B213" i="4" s="1"/>
  <c r="C198" i="4"/>
  <c r="C212" i="4" s="1"/>
  <c r="B198" i="4"/>
  <c r="B212" i="4" s="1"/>
  <c r="B284" i="3" s="1"/>
  <c r="B358" i="3" s="1"/>
  <c r="C197" i="4"/>
  <c r="C211" i="4" s="1"/>
  <c r="C283" i="3" s="1"/>
  <c r="C357" i="3" s="1"/>
  <c r="B197" i="4"/>
  <c r="B211" i="4" s="1"/>
  <c r="C196" i="4"/>
  <c r="C210" i="4" s="1"/>
  <c r="C282" i="3" s="1"/>
  <c r="C356" i="3" s="1"/>
  <c r="B196" i="4"/>
  <c r="B268" i="3" s="1"/>
  <c r="C195" i="4"/>
  <c r="C267" i="3" s="1"/>
  <c r="B195" i="4"/>
  <c r="B209" i="4" s="1"/>
  <c r="C194" i="4"/>
  <c r="C208" i="4" s="1"/>
  <c r="C222" i="4" s="1"/>
  <c r="C294" i="3" s="1"/>
  <c r="B194" i="4"/>
  <c r="B208" i="4" s="1"/>
  <c r="C193" i="4"/>
  <c r="C207" i="4" s="1"/>
  <c r="B193" i="4"/>
  <c r="B207" i="4" s="1"/>
  <c r="C192" i="4"/>
  <c r="C206" i="4" s="1"/>
  <c r="B192" i="4"/>
  <c r="B264" i="3" s="1"/>
  <c r="C191" i="4"/>
  <c r="C263" i="3" s="1"/>
  <c r="B191" i="4"/>
  <c r="B205" i="4" s="1"/>
  <c r="C190" i="4"/>
  <c r="C204" i="4" s="1"/>
  <c r="B190" i="4"/>
  <c r="B204" i="4" s="1"/>
  <c r="B218" i="4" s="1"/>
  <c r="B290" i="3" s="1"/>
  <c r="A186" i="4"/>
  <c r="A199" i="4" s="1"/>
  <c r="A271" i="3" s="1"/>
  <c r="A185" i="4"/>
  <c r="A198" i="4" s="1"/>
  <c r="A184" i="4"/>
  <c r="A197" i="4" s="1"/>
  <c r="A183" i="4"/>
  <c r="A255" i="3" s="1"/>
  <c r="A182" i="4"/>
  <c r="A254" i="3" s="1"/>
  <c r="A181" i="4"/>
  <c r="A194" i="4" s="1"/>
  <c r="A180" i="4"/>
  <c r="A193" i="4" s="1"/>
  <c r="A179" i="4"/>
  <c r="A192" i="4" s="1"/>
  <c r="A206" i="4" s="1"/>
  <c r="A178" i="4"/>
  <c r="A191" i="4" s="1"/>
  <c r="A177" i="4"/>
  <c r="A190" i="4" s="1"/>
  <c r="F228" i="3"/>
  <c r="E228" i="3"/>
  <c r="D228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E226" i="3"/>
  <c r="D226" i="3"/>
  <c r="G225" i="3"/>
  <c r="F225" i="3"/>
  <c r="E225" i="3"/>
  <c r="D225" i="3"/>
  <c r="G224" i="3"/>
  <c r="F224" i="3"/>
  <c r="E224" i="3"/>
  <c r="D224" i="3"/>
  <c r="G223" i="3"/>
  <c r="F223" i="3"/>
  <c r="E223" i="3"/>
  <c r="D223" i="3"/>
  <c r="E222" i="3"/>
  <c r="D222" i="3"/>
  <c r="G221" i="3"/>
  <c r="F221" i="3"/>
  <c r="E221" i="3"/>
  <c r="D221" i="3"/>
  <c r="D209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D208" i="3"/>
  <c r="D207" i="3"/>
  <c r="H206" i="3"/>
  <c r="G206" i="3"/>
  <c r="D206" i="3"/>
  <c r="H205" i="3"/>
  <c r="G205" i="3"/>
  <c r="D205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D204" i="3"/>
  <c r="D203" i="3"/>
  <c r="H202" i="3"/>
  <c r="G202" i="3"/>
  <c r="D202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47" i="4"/>
  <c r="C146" i="4"/>
  <c r="C145" i="4"/>
  <c r="D201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E123" i="3"/>
  <c r="E172" i="3" s="1"/>
  <c r="D123" i="3"/>
  <c r="D172" i="3" s="1"/>
  <c r="B123" i="3"/>
  <c r="B172" i="3" s="1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E122" i="3"/>
  <c r="E171" i="3" s="1"/>
  <c r="D122" i="3"/>
  <c r="D171" i="3" s="1"/>
  <c r="B122" i="3"/>
  <c r="B171" i="3" s="1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E121" i="3"/>
  <c r="E170" i="3" s="1"/>
  <c r="D121" i="3"/>
  <c r="D170" i="3" s="1"/>
  <c r="B121" i="3"/>
  <c r="B170" i="3" s="1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E120" i="3"/>
  <c r="D120" i="3"/>
  <c r="D169" i="3" s="1"/>
  <c r="B120" i="3"/>
  <c r="B169" i="3" s="1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E119" i="3"/>
  <c r="D119" i="3"/>
  <c r="D168" i="3" s="1"/>
  <c r="B119" i="3"/>
  <c r="B168" i="3" s="1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E118" i="3"/>
  <c r="E167" i="3" s="1"/>
  <c r="D118" i="3"/>
  <c r="D167" i="3" s="1"/>
  <c r="B118" i="3"/>
  <c r="B167" i="3" s="1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E117" i="3"/>
  <c r="E166" i="3" s="1"/>
  <c r="D117" i="3"/>
  <c r="D166" i="3" s="1"/>
  <c r="B117" i="3"/>
  <c r="B166" i="3" s="1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E116" i="3"/>
  <c r="D116" i="3"/>
  <c r="D165" i="3" s="1"/>
  <c r="B116" i="3"/>
  <c r="B165" i="3" s="1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E115" i="3"/>
  <c r="E164" i="3" s="1"/>
  <c r="D115" i="3"/>
  <c r="D164" i="3" s="1"/>
  <c r="B115" i="3"/>
  <c r="B164" i="3" s="1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E114" i="3"/>
  <c r="E163" i="3" s="1"/>
  <c r="D114" i="3"/>
  <c r="D163" i="3" s="1"/>
  <c r="B114" i="3"/>
  <c r="B163" i="3" s="1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E113" i="3"/>
  <c r="E162" i="3" s="1"/>
  <c r="D113" i="3"/>
  <c r="D162" i="3" s="1"/>
  <c r="B113" i="3"/>
  <c r="B162" i="3" s="1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E112" i="3"/>
  <c r="E161" i="3" s="1"/>
  <c r="D112" i="3"/>
  <c r="D161" i="3" s="1"/>
  <c r="B112" i="3"/>
  <c r="B161" i="3" s="1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E111" i="3"/>
  <c r="E160" i="3" s="1"/>
  <c r="D111" i="3"/>
  <c r="D160" i="3" s="1"/>
  <c r="B111" i="3"/>
  <c r="B160" i="3" s="1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E110" i="3"/>
  <c r="E159" i="3" s="1"/>
  <c r="D110" i="3"/>
  <c r="D159" i="3" s="1"/>
  <c r="B110" i="3"/>
  <c r="B159" i="3" s="1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E109" i="3"/>
  <c r="E158" i="3" s="1"/>
  <c r="D109" i="3"/>
  <c r="D158" i="3" s="1"/>
  <c r="B109" i="3"/>
  <c r="B158" i="3" s="1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E108" i="3"/>
  <c r="D108" i="3"/>
  <c r="D157" i="3" s="1"/>
  <c r="B108" i="3"/>
  <c r="B157" i="3" s="1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E107" i="3"/>
  <c r="E156" i="3" s="1"/>
  <c r="D107" i="3"/>
  <c r="D156" i="3" s="1"/>
  <c r="B107" i="3"/>
  <c r="B156" i="3" s="1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E106" i="3"/>
  <c r="E155" i="3" s="1"/>
  <c r="D106" i="3"/>
  <c r="D155" i="3" s="1"/>
  <c r="B106" i="3"/>
  <c r="B155" i="3" s="1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E105" i="3"/>
  <c r="E154" i="3" s="1"/>
  <c r="D105" i="3"/>
  <c r="D154" i="3" s="1"/>
  <c r="B105" i="3"/>
  <c r="B154" i="3" s="1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E104" i="3"/>
  <c r="E153" i="3" s="1"/>
  <c r="D104" i="3"/>
  <c r="D153" i="3" s="1"/>
  <c r="B104" i="3"/>
  <c r="B153" i="3" s="1"/>
  <c r="E101" i="3"/>
  <c r="E151" i="3" s="1"/>
  <c r="D101" i="3"/>
  <c r="D151" i="3" s="1"/>
  <c r="B101" i="3"/>
  <c r="B151" i="3" s="1"/>
  <c r="E100" i="3"/>
  <c r="E150" i="3" s="1"/>
  <c r="D100" i="3"/>
  <c r="D150" i="3" s="1"/>
  <c r="B100" i="3"/>
  <c r="B150" i="3" s="1"/>
  <c r="E99" i="3"/>
  <c r="E149" i="3" s="1"/>
  <c r="D99" i="3"/>
  <c r="D149" i="3" s="1"/>
  <c r="B99" i="3"/>
  <c r="B149" i="3" s="1"/>
  <c r="E98" i="3"/>
  <c r="E148" i="3" s="1"/>
  <c r="D98" i="3"/>
  <c r="D148" i="3" s="1"/>
  <c r="B98" i="3"/>
  <c r="B148" i="3" s="1"/>
  <c r="E97" i="3"/>
  <c r="E147" i="3" s="1"/>
  <c r="D97" i="3"/>
  <c r="D147" i="3" s="1"/>
  <c r="B97" i="3"/>
  <c r="B147" i="3" s="1"/>
  <c r="E96" i="3"/>
  <c r="E146" i="3" s="1"/>
  <c r="D96" i="3"/>
  <c r="D146" i="3" s="1"/>
  <c r="B96" i="3"/>
  <c r="B146" i="3" s="1"/>
  <c r="E95" i="3"/>
  <c r="E145" i="3" s="1"/>
  <c r="D95" i="3"/>
  <c r="D145" i="3" s="1"/>
  <c r="B95" i="3"/>
  <c r="B145" i="3" s="1"/>
  <c r="E94" i="3"/>
  <c r="E144" i="3" s="1"/>
  <c r="D94" i="3"/>
  <c r="D144" i="3" s="1"/>
  <c r="B94" i="3"/>
  <c r="B144" i="3" s="1"/>
  <c r="E93" i="3"/>
  <c r="E143" i="3" s="1"/>
  <c r="D93" i="3"/>
  <c r="D143" i="3" s="1"/>
  <c r="B93" i="3"/>
  <c r="B143" i="3" s="1"/>
  <c r="E92" i="3"/>
  <c r="E142" i="3" s="1"/>
  <c r="D92" i="3"/>
  <c r="D142" i="3" s="1"/>
  <c r="B92" i="3"/>
  <c r="E91" i="3"/>
  <c r="E141" i="3" s="1"/>
  <c r="D91" i="3"/>
  <c r="D141" i="3" s="1"/>
  <c r="B91" i="3"/>
  <c r="B141" i="3" s="1"/>
  <c r="E90" i="3"/>
  <c r="E140" i="3" s="1"/>
  <c r="D90" i="3"/>
  <c r="D140" i="3" s="1"/>
  <c r="B90" i="3"/>
  <c r="B140" i="3" s="1"/>
  <c r="E89" i="3"/>
  <c r="E139" i="3" s="1"/>
  <c r="D89" i="3"/>
  <c r="B89" i="3"/>
  <c r="B139" i="3" s="1"/>
  <c r="E88" i="3"/>
  <c r="E138" i="3" s="1"/>
  <c r="D88" i="3"/>
  <c r="D138" i="3" s="1"/>
  <c r="B88" i="3"/>
  <c r="B138" i="3" s="1"/>
  <c r="E87" i="3"/>
  <c r="E137" i="3" s="1"/>
  <c r="D87" i="3"/>
  <c r="D137" i="3" s="1"/>
  <c r="B87" i="3"/>
  <c r="B137" i="3" s="1"/>
  <c r="E86" i="3"/>
  <c r="E136" i="3" s="1"/>
  <c r="D86" i="3"/>
  <c r="D136" i="3" s="1"/>
  <c r="B86" i="3"/>
  <c r="B136" i="3" s="1"/>
  <c r="E85" i="3"/>
  <c r="E135" i="3" s="1"/>
  <c r="D85" i="3"/>
  <c r="D135" i="3" s="1"/>
  <c r="B85" i="3"/>
  <c r="B135" i="3" s="1"/>
  <c r="E84" i="3"/>
  <c r="E134" i="3" s="1"/>
  <c r="D84" i="3"/>
  <c r="D134" i="3" s="1"/>
  <c r="B84" i="3"/>
  <c r="B134" i="3" s="1"/>
  <c r="E83" i="3"/>
  <c r="E133" i="3" s="1"/>
  <c r="D83" i="3"/>
  <c r="D133" i="3" s="1"/>
  <c r="B83" i="3"/>
  <c r="B133" i="3" s="1"/>
  <c r="E82" i="3"/>
  <c r="E132" i="3" s="1"/>
  <c r="D82" i="3"/>
  <c r="D132" i="3" s="1"/>
  <c r="B82" i="3"/>
  <c r="B132" i="3" s="1"/>
  <c r="E141" i="4"/>
  <c r="D141" i="4"/>
  <c r="B141" i="4"/>
  <c r="E140" i="4"/>
  <c r="D140" i="4"/>
  <c r="B140" i="4"/>
  <c r="E139" i="4"/>
  <c r="D139" i="4"/>
  <c r="B139" i="4"/>
  <c r="E138" i="4"/>
  <c r="D138" i="4"/>
  <c r="B138" i="4"/>
  <c r="E137" i="4"/>
  <c r="D137" i="4"/>
  <c r="B137" i="4"/>
  <c r="E136" i="4"/>
  <c r="D136" i="4"/>
  <c r="B136" i="4"/>
  <c r="E135" i="4"/>
  <c r="D135" i="4"/>
  <c r="B135" i="4"/>
  <c r="E134" i="4"/>
  <c r="D134" i="4"/>
  <c r="B134" i="4"/>
  <c r="E133" i="4"/>
  <c r="D133" i="4"/>
  <c r="B133" i="4"/>
  <c r="E132" i="4"/>
  <c r="D132" i="4"/>
  <c r="B132" i="4"/>
  <c r="E131" i="4"/>
  <c r="D131" i="4"/>
  <c r="B131" i="4"/>
  <c r="E130" i="4"/>
  <c r="D130" i="4"/>
  <c r="B130" i="4"/>
  <c r="E129" i="4"/>
  <c r="D129" i="4"/>
  <c r="B129" i="4"/>
  <c r="E128" i="4"/>
  <c r="D128" i="4"/>
  <c r="B128" i="4"/>
  <c r="E127" i="4"/>
  <c r="D127" i="4"/>
  <c r="B127" i="4"/>
  <c r="E126" i="4"/>
  <c r="D126" i="4"/>
  <c r="B126" i="4"/>
  <c r="E125" i="4"/>
  <c r="D125" i="4"/>
  <c r="B125" i="4"/>
  <c r="E124" i="4"/>
  <c r="D124" i="4"/>
  <c r="B124" i="4"/>
  <c r="E123" i="4"/>
  <c r="D123" i="4"/>
  <c r="B123" i="4"/>
  <c r="E122" i="4"/>
  <c r="D122" i="4"/>
  <c r="B122" i="4"/>
  <c r="E120" i="4"/>
  <c r="D120" i="4"/>
  <c r="B120" i="4"/>
  <c r="E119" i="4"/>
  <c r="D119" i="4"/>
  <c r="B119" i="4"/>
  <c r="E118" i="4"/>
  <c r="D118" i="4"/>
  <c r="B118" i="4"/>
  <c r="E117" i="4"/>
  <c r="D117" i="4"/>
  <c r="B117" i="4"/>
  <c r="E116" i="4"/>
  <c r="D116" i="4"/>
  <c r="B116" i="4"/>
  <c r="E115" i="4"/>
  <c r="D115" i="4"/>
  <c r="B115" i="4"/>
  <c r="E114" i="4"/>
  <c r="D114" i="4"/>
  <c r="B114" i="4"/>
  <c r="E113" i="4"/>
  <c r="D113" i="4"/>
  <c r="B113" i="4"/>
  <c r="E112" i="4"/>
  <c r="D112" i="4"/>
  <c r="C112" i="4"/>
  <c r="B112" i="4"/>
  <c r="E111" i="4"/>
  <c r="D111" i="4"/>
  <c r="C111" i="4"/>
  <c r="B111" i="4"/>
  <c r="E110" i="4"/>
  <c r="D110" i="4"/>
  <c r="C110" i="4"/>
  <c r="B110" i="4"/>
  <c r="E109" i="4"/>
  <c r="D109" i="4"/>
  <c r="C109" i="4"/>
  <c r="B109" i="4"/>
  <c r="E108" i="4"/>
  <c r="D108" i="4"/>
  <c r="C108" i="4"/>
  <c r="B108" i="4"/>
  <c r="E107" i="4"/>
  <c r="D107" i="4"/>
  <c r="C107" i="4"/>
  <c r="B107" i="4"/>
  <c r="E106" i="4"/>
  <c r="D106" i="4"/>
  <c r="C106" i="4"/>
  <c r="B106" i="4"/>
  <c r="E105" i="4"/>
  <c r="D105" i="4"/>
  <c r="C105" i="4"/>
  <c r="B105" i="4"/>
  <c r="E104" i="4"/>
  <c r="D104" i="4"/>
  <c r="C104" i="4"/>
  <c r="B104" i="4"/>
  <c r="E103" i="4"/>
  <c r="D103" i="4"/>
  <c r="C103" i="4"/>
  <c r="B103" i="4"/>
  <c r="E102" i="4"/>
  <c r="D102" i="4"/>
  <c r="C102" i="4"/>
  <c r="B102" i="4"/>
  <c r="E101" i="4"/>
  <c r="D101" i="4"/>
  <c r="C101" i="4"/>
  <c r="B101" i="4"/>
  <c r="F92" i="4"/>
  <c r="F123" i="3" s="1"/>
  <c r="A92" i="4"/>
  <c r="A141" i="4" s="1"/>
  <c r="F91" i="4"/>
  <c r="F122" i="3" s="1"/>
  <c r="A91" i="4"/>
  <c r="A140" i="4" s="1"/>
  <c r="F90" i="4"/>
  <c r="F121" i="3" s="1"/>
  <c r="A90" i="4"/>
  <c r="A139" i="4" s="1"/>
  <c r="F89" i="4"/>
  <c r="F120" i="3" s="1"/>
  <c r="A89" i="4"/>
  <c r="A138" i="4" s="1"/>
  <c r="F88" i="4"/>
  <c r="F119" i="3" s="1"/>
  <c r="A88" i="4"/>
  <c r="A137" i="4" s="1"/>
  <c r="F87" i="4"/>
  <c r="F118" i="3" s="1"/>
  <c r="A87" i="4"/>
  <c r="A136" i="4" s="1"/>
  <c r="F86" i="4"/>
  <c r="F117" i="3" s="1"/>
  <c r="A86" i="4"/>
  <c r="A135" i="4" s="1"/>
  <c r="F85" i="4"/>
  <c r="F116" i="3" s="1"/>
  <c r="A85" i="4"/>
  <c r="A134" i="4" s="1"/>
  <c r="F84" i="4"/>
  <c r="F115" i="3" s="1"/>
  <c r="A84" i="4"/>
  <c r="A133" i="4" s="1"/>
  <c r="F83" i="4"/>
  <c r="F114" i="3" s="1"/>
  <c r="A83" i="4"/>
  <c r="A132" i="4" s="1"/>
  <c r="F82" i="4"/>
  <c r="F113" i="3" s="1"/>
  <c r="A82" i="4"/>
  <c r="A131" i="4" s="1"/>
  <c r="F81" i="4"/>
  <c r="F112" i="3" s="1"/>
  <c r="A81" i="4"/>
  <c r="A130" i="4" s="1"/>
  <c r="F80" i="4"/>
  <c r="F111" i="3" s="1"/>
  <c r="A80" i="4"/>
  <c r="A129" i="4" s="1"/>
  <c r="F79" i="4"/>
  <c r="F110" i="3" s="1"/>
  <c r="A79" i="4"/>
  <c r="A128" i="4" s="1"/>
  <c r="F78" i="4"/>
  <c r="F109" i="3" s="1"/>
  <c r="A78" i="4"/>
  <c r="A127" i="4" s="1"/>
  <c r="F77" i="4"/>
  <c r="F108" i="3" s="1"/>
  <c r="A77" i="4"/>
  <c r="A126" i="4" s="1"/>
  <c r="F76" i="4"/>
  <c r="F107" i="3" s="1"/>
  <c r="A76" i="4"/>
  <c r="A125" i="4" s="1"/>
  <c r="F75" i="4"/>
  <c r="F106" i="3" s="1"/>
  <c r="A75" i="4"/>
  <c r="A124" i="4" s="1"/>
  <c r="F74" i="4"/>
  <c r="F105" i="3" s="1"/>
  <c r="A74" i="4"/>
  <c r="A123" i="4" s="1"/>
  <c r="F73" i="4"/>
  <c r="F104" i="3" s="1"/>
  <c r="A73" i="4"/>
  <c r="A122" i="4" s="1"/>
  <c r="F69" i="4"/>
  <c r="F100" i="3" s="1"/>
  <c r="F68" i="4"/>
  <c r="F99" i="3" s="1"/>
  <c r="F67" i="4"/>
  <c r="F98" i="3" s="1"/>
  <c r="F66" i="4"/>
  <c r="F97" i="3" s="1"/>
  <c r="F65" i="4"/>
  <c r="F96" i="3" s="1"/>
  <c r="F64" i="4"/>
  <c r="F95" i="3" s="1"/>
  <c r="F63" i="4"/>
  <c r="F94" i="3" s="1"/>
  <c r="F62" i="4"/>
  <c r="F93" i="3" s="1"/>
  <c r="F61" i="4"/>
  <c r="F92" i="3" s="1"/>
  <c r="F60" i="4"/>
  <c r="F91" i="3" s="1"/>
  <c r="F59" i="4"/>
  <c r="F90" i="3" s="1"/>
  <c r="F58" i="4"/>
  <c r="F89" i="3" s="1"/>
  <c r="F57" i="4"/>
  <c r="F88" i="3" s="1"/>
  <c r="F56" i="4"/>
  <c r="F87" i="3" s="1"/>
  <c r="F55" i="4"/>
  <c r="F86" i="3" s="1"/>
  <c r="F54" i="4"/>
  <c r="F85" i="3" s="1"/>
  <c r="F53" i="4"/>
  <c r="F84" i="3" s="1"/>
  <c r="F52" i="4"/>
  <c r="F83" i="3" s="1"/>
  <c r="F51" i="4"/>
  <c r="F82" i="3" s="1"/>
  <c r="A51" i="4"/>
  <c r="A101" i="4" s="1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G70" i="3"/>
  <c r="F70" i="3"/>
  <c r="E70" i="3"/>
  <c r="D70" i="3"/>
  <c r="G69" i="3"/>
  <c r="F69" i="3"/>
  <c r="E69" i="3"/>
  <c r="D69" i="3"/>
  <c r="G68" i="3"/>
  <c r="F68" i="3"/>
  <c r="E68" i="3"/>
  <c r="D68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4" i="3"/>
  <c r="B58" i="3" s="1"/>
  <c r="C29" i="3"/>
  <c r="C28" i="3"/>
  <c r="C27" i="3"/>
  <c r="C26" i="3"/>
  <c r="AQ36" i="3" s="1"/>
  <c r="C25" i="3"/>
  <c r="D27" i="3" s="1"/>
  <c r="D23" i="3"/>
  <c r="D22" i="3"/>
  <c r="D21" i="3"/>
  <c r="D19" i="3"/>
  <c r="E18" i="4"/>
  <c r="F226" i="3"/>
  <c r="F222" i="3"/>
  <c r="BG104" i="3"/>
  <c r="AY104" i="3"/>
  <c r="AQ104" i="3"/>
  <c r="BL104" i="3"/>
  <c r="BD104" i="3"/>
  <c r="AV104" i="3"/>
  <c r="AN104" i="3"/>
  <c r="BB105" i="3"/>
  <c r="AL105" i="3"/>
  <c r="AY105" i="3"/>
  <c r="BG106" i="3"/>
  <c r="BI108" i="3"/>
  <c r="BA108" i="3"/>
  <c r="AS108" i="3"/>
  <c r="BL108" i="3"/>
  <c r="AV108" i="3"/>
  <c r="BJ108" i="3"/>
  <c r="AT108" i="3"/>
  <c r="BF109" i="3"/>
  <c r="AT109" i="3"/>
  <c r="BK109" i="3"/>
  <c r="AQ109" i="3"/>
  <c r="AW109" i="3"/>
  <c r="BK112" i="3"/>
  <c r="BC112" i="3"/>
  <c r="AU112" i="3"/>
  <c r="AM112" i="3"/>
  <c r="AZ112" i="3"/>
  <c r="BN112" i="3"/>
  <c r="AX112" i="3"/>
  <c r="BJ113" i="3"/>
  <c r="AZ113" i="3"/>
  <c r="AP113" i="3"/>
  <c r="AY113" i="3"/>
  <c r="BI113" i="3"/>
  <c r="AO113" i="3"/>
  <c r="BM116" i="3"/>
  <c r="BE116" i="3"/>
  <c r="AW116" i="3"/>
  <c r="AO116" i="3"/>
  <c r="BD116" i="3"/>
  <c r="AN116" i="3"/>
  <c r="BB116" i="3"/>
  <c r="AL116" i="3"/>
  <c r="BH117" i="3"/>
  <c r="AX117" i="3"/>
  <c r="AL117" i="3"/>
  <c r="AU117" i="3"/>
  <c r="BE117" i="3"/>
  <c r="BG120" i="3"/>
  <c r="AY120" i="3"/>
  <c r="AQ120" i="3"/>
  <c r="BH120" i="3"/>
  <c r="AR120" i="3"/>
  <c r="BF120" i="3"/>
  <c r="AP120" i="3"/>
  <c r="BN121" i="3"/>
  <c r="BB121" i="3"/>
  <c r="AR121" i="3"/>
  <c r="BG121" i="3"/>
  <c r="BM121" i="3"/>
  <c r="AS121" i="3"/>
  <c r="A52" i="4"/>
  <c r="C518" i="3"/>
  <c r="A196" i="4"/>
  <c r="B206" i="4"/>
  <c r="B278" i="3" s="1"/>
  <c r="B334" i="3" s="1"/>
  <c r="C334" i="3" s="1"/>
  <c r="B210" i="4"/>
  <c r="B224" i="4" s="1"/>
  <c r="B296" i="3" s="1"/>
  <c r="C213" i="4"/>
  <c r="C285" i="3" s="1"/>
  <c r="C359" i="3" s="1"/>
  <c r="A111" i="3"/>
  <c r="A160" i="3" s="1"/>
  <c r="A114" i="3"/>
  <c r="A163" i="3" s="1"/>
  <c r="A119" i="3"/>
  <c r="A168" i="3" s="1"/>
  <c r="C180" i="3"/>
  <c r="J46" i="3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AS46" i="3" s="1"/>
  <c r="J45" i="3"/>
  <c r="D50" i="3"/>
  <c r="G207" i="3"/>
  <c r="G226" i="3"/>
  <c r="G222" i="3"/>
  <c r="G203" i="3"/>
  <c r="I206" i="3"/>
  <c r="H224" i="3"/>
  <c r="I202" i="3"/>
  <c r="H225" i="3"/>
  <c r="I205" i="3"/>
  <c r="H221" i="3"/>
  <c r="I249" i="3"/>
  <c r="H223" i="3"/>
  <c r="A53" i="4"/>
  <c r="A84" i="3" s="1"/>
  <c r="A134" i="3" s="1"/>
  <c r="E37" i="3"/>
  <c r="F37" i="3" s="1"/>
  <c r="G37" i="3" s="1"/>
  <c r="H37" i="3" s="1"/>
  <c r="I37" i="3" s="1"/>
  <c r="H207" i="3"/>
  <c r="H203" i="3"/>
  <c r="H209" i="3"/>
  <c r="G228" i="3"/>
  <c r="G209" i="3"/>
  <c r="J202" i="3"/>
  <c r="I224" i="3"/>
  <c r="J206" i="3"/>
  <c r="J205" i="3"/>
  <c r="I225" i="3"/>
  <c r="I223" i="3"/>
  <c r="I221" i="3"/>
  <c r="J249" i="3"/>
  <c r="A54" i="4"/>
  <c r="A104" i="4" s="1"/>
  <c r="E169" i="3"/>
  <c r="E168" i="3"/>
  <c r="E165" i="3"/>
  <c r="E157" i="3"/>
  <c r="D139" i="3"/>
  <c r="H226" i="3"/>
  <c r="I207" i="3"/>
  <c r="I203" i="3"/>
  <c r="I209" i="3"/>
  <c r="H222" i="3"/>
  <c r="K202" i="3"/>
  <c r="J225" i="3"/>
  <c r="K205" i="3"/>
  <c r="K206" i="3"/>
  <c r="J224" i="3"/>
  <c r="J223" i="3"/>
  <c r="K249" i="3"/>
  <c r="J221" i="3"/>
  <c r="B142" i="3"/>
  <c r="J207" i="3"/>
  <c r="I226" i="3"/>
  <c r="H228" i="3"/>
  <c r="J203" i="3"/>
  <c r="J209" i="3"/>
  <c r="I222" i="3"/>
  <c r="L202" i="3"/>
  <c r="K224" i="3"/>
  <c r="L206" i="3"/>
  <c r="L205" i="3"/>
  <c r="K225" i="3"/>
  <c r="K223" i="3"/>
  <c r="K221" i="3"/>
  <c r="L249" i="3"/>
  <c r="A56" i="4"/>
  <c r="A106" i="4" s="1"/>
  <c r="J37" i="3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J226" i="3"/>
  <c r="K207" i="3"/>
  <c r="J222" i="3"/>
  <c r="K203" i="3"/>
  <c r="K209" i="3"/>
  <c r="I228" i="3"/>
  <c r="M202" i="3"/>
  <c r="L225" i="3"/>
  <c r="M205" i="3"/>
  <c r="M206" i="3"/>
  <c r="L224" i="3"/>
  <c r="L223" i="3"/>
  <c r="M249" i="3"/>
  <c r="L221" i="3"/>
  <c r="A57" i="4"/>
  <c r="A88" i="3" s="1"/>
  <c r="A138" i="3" s="1"/>
  <c r="L207" i="3"/>
  <c r="K226" i="3"/>
  <c r="J228" i="3"/>
  <c r="L203" i="3"/>
  <c r="L209" i="3"/>
  <c r="K222" i="3"/>
  <c r="M224" i="3"/>
  <c r="N206" i="3"/>
  <c r="N205" i="3"/>
  <c r="M225" i="3"/>
  <c r="N202" i="3"/>
  <c r="M223" i="3"/>
  <c r="M221" i="3"/>
  <c r="N249" i="3"/>
  <c r="M207" i="3"/>
  <c r="L226" i="3"/>
  <c r="M203" i="3"/>
  <c r="M209" i="3"/>
  <c r="K228" i="3"/>
  <c r="L222" i="3"/>
  <c r="O202" i="3"/>
  <c r="N225" i="3"/>
  <c r="O205" i="3"/>
  <c r="O206" i="3"/>
  <c r="N224" i="3"/>
  <c r="N223" i="3"/>
  <c r="O249" i="3"/>
  <c r="N221" i="3"/>
  <c r="N207" i="3"/>
  <c r="M226" i="3"/>
  <c r="N203" i="3"/>
  <c r="N209" i="3"/>
  <c r="M222" i="3"/>
  <c r="L228" i="3"/>
  <c r="P202" i="3"/>
  <c r="O224" i="3"/>
  <c r="P206" i="3"/>
  <c r="P205" i="3"/>
  <c r="O225" i="3"/>
  <c r="O223" i="3"/>
  <c r="O221" i="3"/>
  <c r="P249" i="3"/>
  <c r="D67" i="3"/>
  <c r="G81" i="3"/>
  <c r="D367" i="3" s="1"/>
  <c r="D62" i="3"/>
  <c r="O207" i="3"/>
  <c r="N226" i="3"/>
  <c r="O203" i="3"/>
  <c r="O209" i="3"/>
  <c r="M228" i="3"/>
  <c r="N222" i="3"/>
  <c r="Q202" i="3"/>
  <c r="P225" i="3"/>
  <c r="Q205" i="3"/>
  <c r="Q206" i="3"/>
  <c r="P224" i="3"/>
  <c r="P223" i="3"/>
  <c r="Q249" i="3"/>
  <c r="P221" i="3"/>
  <c r="A61" i="4"/>
  <c r="A92" i="3" s="1"/>
  <c r="A142" i="3" s="1"/>
  <c r="P207" i="3"/>
  <c r="O226" i="3"/>
  <c r="P203" i="3"/>
  <c r="P209" i="3"/>
  <c r="O222" i="3"/>
  <c r="N228" i="3"/>
  <c r="R202" i="3"/>
  <c r="Q224" i="3"/>
  <c r="R206" i="3"/>
  <c r="R205" i="3"/>
  <c r="Q225" i="3"/>
  <c r="Q223" i="3"/>
  <c r="Q221" i="3"/>
  <c r="R249" i="3"/>
  <c r="A62" i="4"/>
  <c r="A93" i="3" s="1"/>
  <c r="A143" i="3" s="1"/>
  <c r="Q207" i="3"/>
  <c r="P226" i="3"/>
  <c r="Q203" i="3"/>
  <c r="Q209" i="3"/>
  <c r="O228" i="3"/>
  <c r="P222" i="3"/>
  <c r="S202" i="3"/>
  <c r="R225" i="3"/>
  <c r="S205" i="3"/>
  <c r="S206" i="3"/>
  <c r="R224" i="3"/>
  <c r="R223" i="3"/>
  <c r="S249" i="3"/>
  <c r="R221" i="3"/>
  <c r="A63" i="4"/>
  <c r="A94" i="3" s="1"/>
  <c r="A144" i="3" s="1"/>
  <c r="R207" i="3"/>
  <c r="Q226" i="3"/>
  <c r="R203" i="3"/>
  <c r="R209" i="3"/>
  <c r="Q222" i="3"/>
  <c r="P228" i="3"/>
  <c r="T202" i="3"/>
  <c r="S224" i="3"/>
  <c r="T206" i="3"/>
  <c r="T205" i="3"/>
  <c r="S225" i="3"/>
  <c r="S223" i="3"/>
  <c r="S221" i="3"/>
  <c r="T249" i="3"/>
  <c r="A64" i="4"/>
  <c r="A95" i="3" s="1"/>
  <c r="A145" i="3" s="1"/>
  <c r="S207" i="3"/>
  <c r="R226" i="3"/>
  <c r="S203" i="3"/>
  <c r="S209" i="3"/>
  <c r="Q228" i="3"/>
  <c r="R222" i="3"/>
  <c r="U202" i="3"/>
  <c r="T225" i="3"/>
  <c r="U205" i="3"/>
  <c r="U206" i="3"/>
  <c r="T224" i="3"/>
  <c r="T223" i="3"/>
  <c r="U249" i="3"/>
  <c r="T221" i="3"/>
  <c r="A65" i="4"/>
  <c r="A96" i="3" s="1"/>
  <c r="A146" i="3" s="1"/>
  <c r="T207" i="3"/>
  <c r="S226" i="3"/>
  <c r="T203" i="3"/>
  <c r="T209" i="3"/>
  <c r="S222" i="3"/>
  <c r="R228" i="3"/>
  <c r="V202" i="3"/>
  <c r="U224" i="3"/>
  <c r="V206" i="3"/>
  <c r="V205" i="3"/>
  <c r="U225" i="3"/>
  <c r="U223" i="3"/>
  <c r="U221" i="3"/>
  <c r="V249" i="3"/>
  <c r="A66" i="4"/>
  <c r="A97" i="3" s="1"/>
  <c r="A147" i="3" s="1"/>
  <c r="A403" i="3"/>
  <c r="U207" i="3"/>
  <c r="T226" i="3"/>
  <c r="U203" i="3"/>
  <c r="U209" i="3"/>
  <c r="S228" i="3"/>
  <c r="T222" i="3"/>
  <c r="W202" i="3"/>
  <c r="V225" i="3"/>
  <c r="W205" i="3"/>
  <c r="W206" i="3"/>
  <c r="V224" i="3"/>
  <c r="V223" i="3"/>
  <c r="W249" i="3"/>
  <c r="V221" i="3"/>
  <c r="A67" i="4"/>
  <c r="A98" i="3" s="1"/>
  <c r="A148" i="3" s="1"/>
  <c r="U37" i="3"/>
  <c r="V207" i="3"/>
  <c r="U226" i="3"/>
  <c r="V203" i="3"/>
  <c r="V209" i="3"/>
  <c r="U222" i="3"/>
  <c r="T228" i="3"/>
  <c r="W224" i="3"/>
  <c r="X206" i="3"/>
  <c r="X205" i="3"/>
  <c r="W225" i="3"/>
  <c r="X202" i="3"/>
  <c r="W223" i="3"/>
  <c r="W221" i="3"/>
  <c r="X249" i="3"/>
  <c r="A117" i="4"/>
  <c r="A68" i="4"/>
  <c r="A118" i="4" s="1"/>
  <c r="V37" i="3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S37" i="3" s="1"/>
  <c r="W207" i="3"/>
  <c r="V226" i="3"/>
  <c r="W203" i="3"/>
  <c r="W209" i="3"/>
  <c r="U228" i="3"/>
  <c r="V222" i="3"/>
  <c r="Y202" i="3"/>
  <c r="X225" i="3"/>
  <c r="Y205" i="3"/>
  <c r="Y206" i="3"/>
  <c r="X224" i="3"/>
  <c r="X223" i="3"/>
  <c r="Y249" i="3"/>
  <c r="X221" i="3"/>
  <c r="A69" i="4"/>
  <c r="A119" i="4" s="1"/>
  <c r="X207" i="3"/>
  <c r="W226" i="3"/>
  <c r="X203" i="3"/>
  <c r="X209" i="3"/>
  <c r="W222" i="3"/>
  <c r="V228" i="3"/>
  <c r="Z205" i="3"/>
  <c r="Z202" i="3"/>
  <c r="Y224" i="3"/>
  <c r="Z206" i="3"/>
  <c r="Y225" i="3"/>
  <c r="Y223" i="3"/>
  <c r="Y221" i="3"/>
  <c r="Z249" i="3"/>
  <c r="A70" i="4"/>
  <c r="A120" i="4" s="1"/>
  <c r="Y207" i="3"/>
  <c r="X226" i="3"/>
  <c r="Y203" i="3"/>
  <c r="Y209" i="3"/>
  <c r="W228" i="3"/>
  <c r="X222" i="3"/>
  <c r="AA202" i="3"/>
  <c r="AA205" i="3"/>
  <c r="Z225" i="3"/>
  <c r="AA206" i="3"/>
  <c r="Z224" i="3"/>
  <c r="Z223" i="3"/>
  <c r="AA249" i="3"/>
  <c r="Z221" i="3"/>
  <c r="Z207" i="3"/>
  <c r="Y226" i="3"/>
  <c r="Z203" i="3"/>
  <c r="Z209" i="3"/>
  <c r="Y222" i="3"/>
  <c r="X228" i="3"/>
  <c r="AA224" i="3"/>
  <c r="AB206" i="3"/>
  <c r="AA225" i="3"/>
  <c r="AB205" i="3"/>
  <c r="AB202" i="3"/>
  <c r="AA223" i="3"/>
  <c r="AA221" i="3"/>
  <c r="AB249" i="3"/>
  <c r="AA207" i="3"/>
  <c r="Z226" i="3"/>
  <c r="AA203" i="3"/>
  <c r="AA209" i="3"/>
  <c r="Y228" i="3"/>
  <c r="Z222" i="3"/>
  <c r="AC202" i="3"/>
  <c r="AC205" i="3"/>
  <c r="AB225" i="3"/>
  <c r="AC206" i="3"/>
  <c r="AB224" i="3"/>
  <c r="AB223" i="3"/>
  <c r="AC249" i="3"/>
  <c r="AB221" i="3"/>
  <c r="AB207" i="3"/>
  <c r="AA226" i="3"/>
  <c r="AB203" i="3"/>
  <c r="AB209" i="3"/>
  <c r="AA222" i="3"/>
  <c r="Z228" i="3"/>
  <c r="AC225" i="3"/>
  <c r="AD202" i="3"/>
  <c r="AC224" i="3"/>
  <c r="AD206" i="3"/>
  <c r="AD205" i="3"/>
  <c r="AC223" i="3"/>
  <c r="AC221" i="3"/>
  <c r="AD249" i="3"/>
  <c r="AC207" i="3"/>
  <c r="AB226" i="3"/>
  <c r="AC203" i="3"/>
  <c r="AC209" i="3"/>
  <c r="AA228" i="3"/>
  <c r="AB222" i="3"/>
  <c r="AE205" i="3"/>
  <c r="AE202" i="3"/>
  <c r="AD225" i="3"/>
  <c r="AE206" i="3"/>
  <c r="AD224" i="3"/>
  <c r="AD223" i="3"/>
  <c r="AE249" i="3"/>
  <c r="AD221" i="3"/>
  <c r="AZ100" i="3"/>
  <c r="AZ96" i="3"/>
  <c r="AZ92" i="3"/>
  <c r="AD207" i="3"/>
  <c r="AC226" i="3"/>
  <c r="AD203" i="3"/>
  <c r="AD209" i="3"/>
  <c r="AC222" i="3"/>
  <c r="AB228" i="3"/>
  <c r="AF202" i="3"/>
  <c r="AG205" i="3"/>
  <c r="AF205" i="3"/>
  <c r="AE224" i="3"/>
  <c r="AG206" i="3"/>
  <c r="AF206" i="3"/>
  <c r="AE225" i="3"/>
  <c r="AE223" i="3"/>
  <c r="AE221" i="3"/>
  <c r="AG249" i="3"/>
  <c r="AF249" i="3"/>
  <c r="BA100" i="3"/>
  <c r="BA96" i="3"/>
  <c r="BA92" i="3"/>
  <c r="BA97" i="3"/>
  <c r="AE207" i="3"/>
  <c r="AD226" i="3"/>
  <c r="AE203" i="3"/>
  <c r="AE209" i="3"/>
  <c r="AC228" i="3"/>
  <c r="AD222" i="3"/>
  <c r="AG202" i="3"/>
  <c r="AG225" i="3"/>
  <c r="AF225" i="3"/>
  <c r="AG224" i="3"/>
  <c r="AF224" i="3"/>
  <c r="AF223" i="3"/>
  <c r="AG221" i="3"/>
  <c r="AF221" i="3"/>
  <c r="BB101" i="3"/>
  <c r="BB93" i="3"/>
  <c r="BB100" i="3"/>
  <c r="BB96" i="3"/>
  <c r="BB92" i="3"/>
  <c r="AG207" i="3"/>
  <c r="AF207" i="3"/>
  <c r="AE226" i="3"/>
  <c r="AF203" i="3"/>
  <c r="AF209" i="3"/>
  <c r="AE222" i="3"/>
  <c r="AD228" i="3"/>
  <c r="AG223" i="3"/>
  <c r="BC100" i="3"/>
  <c r="BC96" i="3"/>
  <c r="BC92" i="3"/>
  <c r="BC101" i="3"/>
  <c r="AG226" i="3"/>
  <c r="AF226" i="3"/>
  <c r="AG203" i="3"/>
  <c r="AG209" i="3"/>
  <c r="AE228" i="3"/>
  <c r="AF222" i="3"/>
  <c r="AG222" i="3"/>
  <c r="BD100" i="3"/>
  <c r="BD96" i="3"/>
  <c r="BD92" i="3"/>
  <c r="AG228" i="3"/>
  <c r="AF228" i="3"/>
  <c r="BE100" i="3"/>
  <c r="BE96" i="3"/>
  <c r="BE92" i="3"/>
  <c r="BE93" i="3"/>
  <c r="BF100" i="3"/>
  <c r="BF96" i="3"/>
  <c r="BF92" i="3"/>
  <c r="BG100" i="3"/>
  <c r="BG96" i="3"/>
  <c r="BG92" i="3"/>
  <c r="BG93" i="3"/>
  <c r="BH97" i="3"/>
  <c r="BH100" i="3"/>
  <c r="BH96" i="3"/>
  <c r="BH92" i="3"/>
  <c r="BI100" i="3"/>
  <c r="BI96" i="3"/>
  <c r="BI92" i="3"/>
  <c r="BI97" i="3"/>
  <c r="BJ97" i="3"/>
  <c r="BJ100" i="3"/>
  <c r="BJ96" i="3"/>
  <c r="BJ92" i="3"/>
  <c r="BK100" i="3"/>
  <c r="BK96" i="3"/>
  <c r="BK92" i="3"/>
  <c r="BK93" i="3"/>
  <c r="BL97" i="3"/>
  <c r="BL100" i="3"/>
  <c r="BL96" i="3"/>
  <c r="BL92" i="3"/>
  <c r="BM100" i="3"/>
  <c r="BM96" i="3"/>
  <c r="BM92" i="3"/>
  <c r="BN101" i="3"/>
  <c r="BN93" i="3"/>
  <c r="BN100" i="3"/>
  <c r="BN96" i="3"/>
  <c r="BN92" i="3"/>
  <c r="AM100" i="3"/>
  <c r="AM98" i="3"/>
  <c r="AM96" i="3"/>
  <c r="AM92" i="3"/>
  <c r="AL100" i="3"/>
  <c r="AL96" i="3"/>
  <c r="AL92" i="3"/>
  <c r="AN100" i="3"/>
  <c r="AN92" i="3"/>
  <c r="AO100" i="3"/>
  <c r="AP100" i="3"/>
  <c r="AN101" i="3"/>
  <c r="AN94" i="3"/>
  <c r="AQ100" i="3"/>
  <c r="AO92" i="3"/>
  <c r="AP92" i="3"/>
  <c r="AO101" i="3"/>
  <c r="AN96" i="3"/>
  <c r="AQ93" i="3"/>
  <c r="AO96" i="3"/>
  <c r="AQ92" i="3"/>
  <c r="AR92" i="3"/>
  <c r="AP96" i="3"/>
  <c r="AQ96" i="3"/>
  <c r="AR100" i="3"/>
  <c r="AS100" i="3"/>
  <c r="AT100" i="3"/>
  <c r="AU100" i="3"/>
  <c r="AV100" i="3"/>
  <c r="AW100" i="3"/>
  <c r="AX100" i="3"/>
  <c r="AY100" i="3"/>
  <c r="AV93" i="3"/>
  <c r="AR96" i="3"/>
  <c r="AS96" i="3"/>
  <c r="AS92" i="3"/>
  <c r="AT92" i="3"/>
  <c r="AU92" i="3"/>
  <c r="AV92" i="3"/>
  <c r="AW92" i="3"/>
  <c r="AX92" i="3"/>
  <c r="AY92" i="3"/>
  <c r="AQ97" i="3"/>
  <c r="AU101" i="3"/>
  <c r="AT96" i="3"/>
  <c r="AT97" i="3"/>
  <c r="AW101" i="3"/>
  <c r="AY101" i="3"/>
  <c r="AT98" i="3"/>
  <c r="AX93" i="3"/>
  <c r="AW97" i="3"/>
  <c r="AY97" i="3"/>
  <c r="AV96" i="3"/>
  <c r="AW96" i="3"/>
  <c r="AX96" i="3"/>
  <c r="AY96" i="3"/>
  <c r="AU96" i="3"/>
  <c r="H68" i="3"/>
  <c r="I68" i="3"/>
  <c r="H70" i="3"/>
  <c r="H69" i="3"/>
  <c r="J68" i="3"/>
  <c r="I69" i="3"/>
  <c r="L68" i="3"/>
  <c r="K68" i="3"/>
  <c r="J69" i="3"/>
  <c r="M68" i="3"/>
  <c r="K69" i="3"/>
  <c r="N68" i="3"/>
  <c r="O68" i="3"/>
  <c r="L69" i="3"/>
  <c r="P68" i="3"/>
  <c r="M69" i="3"/>
  <c r="Q68" i="3"/>
  <c r="N69" i="3"/>
  <c r="R68" i="3"/>
  <c r="O69" i="3"/>
  <c r="S68" i="3"/>
  <c r="P69" i="3"/>
  <c r="T68" i="3"/>
  <c r="Q69" i="3"/>
  <c r="U68" i="3"/>
  <c r="R69" i="3"/>
  <c r="V68" i="3"/>
  <c r="W68" i="3"/>
  <c r="S69" i="3"/>
  <c r="X68" i="3"/>
  <c r="T69" i="3"/>
  <c r="Y68" i="3"/>
  <c r="U69" i="3"/>
  <c r="V69" i="3"/>
  <c r="Z68" i="3"/>
  <c r="W69" i="3"/>
  <c r="AA68" i="3"/>
  <c r="AB68" i="3"/>
  <c r="X69" i="3"/>
  <c r="Y69" i="3"/>
  <c r="AC68" i="3"/>
  <c r="Z69" i="3"/>
  <c r="AD68" i="3"/>
  <c r="AE68" i="3"/>
  <c r="AA69" i="3"/>
  <c r="AB69" i="3"/>
  <c r="AF68" i="3"/>
  <c r="AG68" i="3"/>
  <c r="AC69" i="3"/>
  <c r="AD69" i="3"/>
  <c r="AE69" i="3"/>
  <c r="AG69" i="3"/>
  <c r="AF69" i="3"/>
  <c r="C120" i="4"/>
  <c r="C118" i="4"/>
  <c r="C117" i="4"/>
  <c r="C114" i="4"/>
  <c r="C119" i="4"/>
  <c r="C116" i="4"/>
  <c r="C113" i="4"/>
  <c r="C115" i="4"/>
  <c r="C129" i="4"/>
  <c r="C126" i="4"/>
  <c r="C123" i="4"/>
  <c r="C138" i="4"/>
  <c r="C128" i="4"/>
  <c r="C140" i="4"/>
  <c r="C131" i="4"/>
  <c r="C139" i="4"/>
  <c r="C130" i="4"/>
  <c r="C125" i="4"/>
  <c r="C124" i="4"/>
  <c r="C141" i="4"/>
  <c r="C122" i="4"/>
  <c r="C127" i="4"/>
  <c r="C133" i="4"/>
  <c r="C135" i="4"/>
  <c r="C134" i="4"/>
  <c r="C132" i="4"/>
  <c r="C137" i="4"/>
  <c r="C136" i="4"/>
  <c r="C177" i="3" l="1"/>
  <c r="A111" i="4"/>
  <c r="A101" i="3"/>
  <c r="A151" i="3" s="1"/>
  <c r="A58" i="4"/>
  <c r="A89" i="3" s="1"/>
  <c r="A139" i="3" s="1"/>
  <c r="A116" i="4"/>
  <c r="A85" i="3"/>
  <c r="A135" i="3" s="1"/>
  <c r="A55" i="4"/>
  <c r="A105" i="4" s="1"/>
  <c r="C209" i="4"/>
  <c r="C223" i="4" s="1"/>
  <c r="C295" i="3" s="1"/>
  <c r="C205" i="4"/>
  <c r="C277" i="3" s="1"/>
  <c r="C351" i="3" s="1"/>
  <c r="A195" i="4"/>
  <c r="A209" i="4" s="1"/>
  <c r="A223" i="4" s="1"/>
  <c r="A295" i="3" s="1"/>
  <c r="C269" i="3"/>
  <c r="C265" i="3"/>
  <c r="A258" i="3"/>
  <c r="A250" i="3"/>
  <c r="AW119" i="3"/>
  <c r="AW107" i="3"/>
  <c r="A82" i="3"/>
  <c r="A132" i="3" s="1"/>
  <c r="BL115" i="3"/>
  <c r="P44" i="3"/>
  <c r="A100" i="3"/>
  <c r="A150" i="3" s="1"/>
  <c r="A99" i="3"/>
  <c r="A149" i="3" s="1"/>
  <c r="A118" i="3"/>
  <c r="A167" i="3" s="1"/>
  <c r="B270" i="3"/>
  <c r="B266" i="3"/>
  <c r="B262" i="3"/>
  <c r="A251" i="3"/>
  <c r="BE123" i="3"/>
  <c r="BH119" i="3"/>
  <c r="BN107" i="3"/>
  <c r="D10" i="3"/>
  <c r="E10" i="3" s="1"/>
  <c r="B418" i="3" s="1"/>
  <c r="I44" i="3"/>
  <c r="BL123" i="3"/>
  <c r="AW111" i="3"/>
  <c r="AO44" i="3"/>
  <c r="A113" i="4"/>
  <c r="A112" i="4"/>
  <c r="A103" i="4"/>
  <c r="A122" i="3"/>
  <c r="A171" i="3" s="1"/>
  <c r="BE115" i="3"/>
  <c r="BH111" i="3"/>
  <c r="A207" i="4"/>
  <c r="A265" i="3"/>
  <c r="A211" i="4"/>
  <c r="A269" i="3"/>
  <c r="C218" i="4"/>
  <c r="C290" i="3" s="1"/>
  <c r="C276" i="3"/>
  <c r="C350" i="3" s="1"/>
  <c r="C278" i="3"/>
  <c r="C352" i="3" s="1"/>
  <c r="C220" i="4"/>
  <c r="C292" i="3" s="1"/>
  <c r="C226" i="4"/>
  <c r="C298" i="3" s="1"/>
  <c r="C284" i="3"/>
  <c r="C358" i="3" s="1"/>
  <c r="AN123" i="3"/>
  <c r="BM119" i="3"/>
  <c r="AN115" i="3"/>
  <c r="BM111" i="3"/>
  <c r="AM107" i="3"/>
  <c r="BM107" i="3"/>
  <c r="X44" i="3"/>
  <c r="Q44" i="3"/>
  <c r="A110" i="3"/>
  <c r="A159" i="3" s="1"/>
  <c r="C270" i="3"/>
  <c r="C268" i="3"/>
  <c r="C266" i="3"/>
  <c r="C264" i="3"/>
  <c r="C262" i="3"/>
  <c r="A256" i="3"/>
  <c r="A252" i="3"/>
  <c r="AY123" i="3"/>
  <c r="AV123" i="3"/>
  <c r="AQ119" i="3"/>
  <c r="AR119" i="3"/>
  <c r="AY115" i="3"/>
  <c r="AV115" i="3"/>
  <c r="AQ111" i="3"/>
  <c r="AR111" i="3"/>
  <c r="AY107" i="3"/>
  <c r="AX107" i="3"/>
  <c r="AF44" i="3"/>
  <c r="Y44" i="3"/>
  <c r="F47" i="3"/>
  <c r="AO123" i="3"/>
  <c r="BD123" i="3"/>
  <c r="BG119" i="3"/>
  <c r="AZ119" i="3"/>
  <c r="AO115" i="3"/>
  <c r="BD115" i="3"/>
  <c r="BG111" i="3"/>
  <c r="AZ111" i="3"/>
  <c r="AL107" i="3"/>
  <c r="BF107" i="3"/>
  <c r="F44" i="3"/>
  <c r="AN44" i="3"/>
  <c r="AG44" i="3"/>
  <c r="B276" i="3"/>
  <c r="B332" i="3" s="1"/>
  <c r="C332" i="3" s="1"/>
  <c r="G47" i="3"/>
  <c r="A123" i="3"/>
  <c r="A172" i="3" s="1"/>
  <c r="A115" i="3"/>
  <c r="A164" i="3" s="1"/>
  <c r="A107" i="3"/>
  <c r="A156" i="3" s="1"/>
  <c r="B271" i="3"/>
  <c r="B269" i="3"/>
  <c r="B267" i="3"/>
  <c r="B265" i="3"/>
  <c r="B263" i="3"/>
  <c r="A257" i="3"/>
  <c r="A253" i="3"/>
  <c r="A249" i="3"/>
  <c r="AM123" i="3"/>
  <c r="BC123" i="3"/>
  <c r="AS123" i="3"/>
  <c r="BI123" i="3"/>
  <c r="AP123" i="3"/>
  <c r="AX123" i="3"/>
  <c r="BF123" i="3"/>
  <c r="BN123" i="3"/>
  <c r="AU119" i="3"/>
  <c r="BK119" i="3"/>
  <c r="BA119" i="3"/>
  <c r="AL119" i="3"/>
  <c r="AT119" i="3"/>
  <c r="BB119" i="3"/>
  <c r="BJ119" i="3"/>
  <c r="AM115" i="3"/>
  <c r="BC115" i="3"/>
  <c r="AS115" i="3"/>
  <c r="BI115" i="3"/>
  <c r="AP115" i="3"/>
  <c r="AX115" i="3"/>
  <c r="BF115" i="3"/>
  <c r="BN115" i="3"/>
  <c r="AU111" i="3"/>
  <c r="BK111" i="3"/>
  <c r="BA111" i="3"/>
  <c r="AL111" i="3"/>
  <c r="AT111" i="3"/>
  <c r="BB111" i="3"/>
  <c r="BJ111" i="3"/>
  <c r="AO107" i="3"/>
  <c r="BC107" i="3"/>
  <c r="AN107" i="3"/>
  <c r="BA107" i="3"/>
  <c r="AR107" i="3"/>
  <c r="AZ107" i="3"/>
  <c r="BH107" i="3"/>
  <c r="J44" i="3"/>
  <c r="R44" i="3"/>
  <c r="Z44" i="3"/>
  <c r="AH44" i="3"/>
  <c r="AP44" i="3"/>
  <c r="K44" i="3"/>
  <c r="S44" i="3"/>
  <c r="AA44" i="3"/>
  <c r="AI44" i="3"/>
  <c r="AQ44" i="3"/>
  <c r="BL99" i="3"/>
  <c r="D28" i="3"/>
  <c r="C225" i="4"/>
  <c r="C297" i="3" s="1"/>
  <c r="D39" i="3"/>
  <c r="D47" i="3"/>
  <c r="H47" i="3"/>
  <c r="AQ123" i="3"/>
  <c r="BG123" i="3"/>
  <c r="AW123" i="3"/>
  <c r="BM123" i="3"/>
  <c r="AR123" i="3"/>
  <c r="AZ123" i="3"/>
  <c r="BH123" i="3"/>
  <c r="AY119" i="3"/>
  <c r="AO119" i="3"/>
  <c r="BE119" i="3"/>
  <c r="AN119" i="3"/>
  <c r="AV119" i="3"/>
  <c r="BD119" i="3"/>
  <c r="BL119" i="3"/>
  <c r="AQ115" i="3"/>
  <c r="BG115" i="3"/>
  <c r="AW115" i="3"/>
  <c r="BM115" i="3"/>
  <c r="AR115" i="3"/>
  <c r="AZ115" i="3"/>
  <c r="BH115" i="3"/>
  <c r="AY111" i="3"/>
  <c r="AO111" i="3"/>
  <c r="BE111" i="3"/>
  <c r="AN111" i="3"/>
  <c r="AV111" i="3"/>
  <c r="BD111" i="3"/>
  <c r="BL111" i="3"/>
  <c r="AQ107" i="3"/>
  <c r="BG107" i="3"/>
  <c r="AP107" i="3"/>
  <c r="BE107" i="3"/>
  <c r="AT107" i="3"/>
  <c r="BB107" i="3"/>
  <c r="BJ107" i="3"/>
  <c r="L44" i="3"/>
  <c r="T44" i="3"/>
  <c r="AB44" i="3"/>
  <c r="AJ44" i="3"/>
  <c r="AR44" i="3"/>
  <c r="M44" i="3"/>
  <c r="U44" i="3"/>
  <c r="AC44" i="3"/>
  <c r="AK44" i="3"/>
  <c r="AS44" i="3"/>
  <c r="AW99" i="3"/>
  <c r="D29" i="3"/>
  <c r="E29" i="3" s="1"/>
  <c r="D38" i="3"/>
  <c r="D73" i="3" s="1"/>
  <c r="E47" i="3"/>
  <c r="I47" i="3"/>
  <c r="AU123" i="3"/>
  <c r="BK123" i="3"/>
  <c r="BA123" i="3"/>
  <c r="AL123" i="3"/>
  <c r="AT123" i="3"/>
  <c r="BB123" i="3"/>
  <c r="BJ123" i="3"/>
  <c r="AM119" i="3"/>
  <c r="BC119" i="3"/>
  <c r="AS119" i="3"/>
  <c r="BI119" i="3"/>
  <c r="AP119" i="3"/>
  <c r="AX119" i="3"/>
  <c r="BF119" i="3"/>
  <c r="BN119" i="3"/>
  <c r="AU115" i="3"/>
  <c r="BK115" i="3"/>
  <c r="BA115" i="3"/>
  <c r="AL115" i="3"/>
  <c r="AT115" i="3"/>
  <c r="BB115" i="3"/>
  <c r="BJ115" i="3"/>
  <c r="AM111" i="3"/>
  <c r="BC111" i="3"/>
  <c r="AS111" i="3"/>
  <c r="BI111" i="3"/>
  <c r="AP111" i="3"/>
  <c r="AX111" i="3"/>
  <c r="BF111" i="3"/>
  <c r="BN111" i="3"/>
  <c r="AU107" i="3"/>
  <c r="BK107" i="3"/>
  <c r="AS107" i="3"/>
  <c r="BI107" i="3"/>
  <c r="AV107" i="3"/>
  <c r="BD107" i="3"/>
  <c r="BL107" i="3"/>
  <c r="D44" i="3"/>
  <c r="D48" i="3" s="1"/>
  <c r="D49" i="3" s="1"/>
  <c r="N44" i="3"/>
  <c r="V44" i="3"/>
  <c r="AD44" i="3"/>
  <c r="AL44" i="3"/>
  <c r="E44" i="3"/>
  <c r="O44" i="3"/>
  <c r="W44" i="3"/>
  <c r="AE44" i="3"/>
  <c r="AM44" i="3"/>
  <c r="AK95" i="3"/>
  <c r="AZ95" i="3"/>
  <c r="BK95" i="3"/>
  <c r="AM95" i="3"/>
  <c r="AL95" i="3"/>
  <c r="AO95" i="3"/>
  <c r="AQ95" i="3"/>
  <c r="AW95" i="3"/>
  <c r="BD95" i="3"/>
  <c r="BB95" i="3"/>
  <c r="BF95" i="3"/>
  <c r="BL95" i="3"/>
  <c r="BM95" i="3"/>
  <c r="BN95" i="3"/>
  <c r="AR95" i="3"/>
  <c r="AS95" i="3"/>
  <c r="AX95" i="3"/>
  <c r="BE95" i="3"/>
  <c r="BG95" i="3"/>
  <c r="BI95" i="3"/>
  <c r="BJ95" i="3"/>
  <c r="AN95" i="3"/>
  <c r="BH95" i="3"/>
  <c r="AK121" i="3"/>
  <c r="BJ121" i="3"/>
  <c r="AZ121" i="3"/>
  <c r="AP121" i="3"/>
  <c r="AY121" i="3"/>
  <c r="BI121" i="3"/>
  <c r="AO121" i="3"/>
  <c r="AQ121" i="3"/>
  <c r="BH121" i="3"/>
  <c r="AX121" i="3"/>
  <c r="AL121" i="3"/>
  <c r="AU121" i="3"/>
  <c r="BE121" i="3"/>
  <c r="BF121" i="3"/>
  <c r="BK121" i="3"/>
  <c r="AW121" i="3"/>
  <c r="AT121" i="3"/>
  <c r="AK117" i="3"/>
  <c r="BF117" i="3"/>
  <c r="AT117" i="3"/>
  <c r="BK117" i="3"/>
  <c r="AQ117" i="3"/>
  <c r="AW117" i="3"/>
  <c r="AZ117" i="3"/>
  <c r="AY117" i="3"/>
  <c r="AO117" i="3"/>
  <c r="BN117" i="3"/>
  <c r="BB117" i="3"/>
  <c r="AR117" i="3"/>
  <c r="BG117" i="3"/>
  <c r="BM117" i="3"/>
  <c r="AS117" i="3"/>
  <c r="BJ117" i="3"/>
  <c r="AP117" i="3"/>
  <c r="BI117" i="3"/>
  <c r="AK113" i="3"/>
  <c r="BH113" i="3"/>
  <c r="AX113" i="3"/>
  <c r="AL113" i="3"/>
  <c r="AU113" i="3"/>
  <c r="BE113" i="3"/>
  <c r="BN113" i="3"/>
  <c r="BB113" i="3"/>
  <c r="BG113" i="3"/>
  <c r="AS113" i="3"/>
  <c r="BF113" i="3"/>
  <c r="AT113" i="3"/>
  <c r="BK113" i="3"/>
  <c r="AQ113" i="3"/>
  <c r="AW113" i="3"/>
  <c r="BM113" i="3"/>
  <c r="AR113" i="3"/>
  <c r="AK109" i="3"/>
  <c r="BN109" i="3"/>
  <c r="BB109" i="3"/>
  <c r="AR109" i="3"/>
  <c r="BG109" i="3"/>
  <c r="BM109" i="3"/>
  <c r="AS109" i="3"/>
  <c r="BE109" i="3"/>
  <c r="BJ109" i="3"/>
  <c r="AZ109" i="3"/>
  <c r="AP109" i="3"/>
  <c r="AY109" i="3"/>
  <c r="BI109" i="3"/>
  <c r="AO109" i="3"/>
  <c r="BH109" i="3"/>
  <c r="AX109" i="3"/>
  <c r="AL109" i="3"/>
  <c r="AU109" i="3"/>
  <c r="AK105" i="3"/>
  <c r="AZ105" i="3"/>
  <c r="BM105" i="3"/>
  <c r="AW105" i="3"/>
  <c r="BH105" i="3"/>
  <c r="AO105" i="3"/>
  <c r="BJ105" i="3"/>
  <c r="AT105" i="3"/>
  <c r="BG105" i="3"/>
  <c r="AQ105" i="3"/>
  <c r="AR105" i="3"/>
  <c r="BE105" i="3"/>
  <c r="BB99" i="3"/>
  <c r="BF99" i="3"/>
  <c r="BJ99" i="3"/>
  <c r="BM99" i="3"/>
  <c r="BN99" i="3"/>
  <c r="AQ99" i="3"/>
  <c r="AT99" i="3"/>
  <c r="AX99" i="3"/>
  <c r="AK99" i="3"/>
  <c r="BD99" i="3"/>
  <c r="BE99" i="3"/>
  <c r="BG99" i="3"/>
  <c r="BH99" i="3"/>
  <c r="BI99" i="3"/>
  <c r="AO99" i="3"/>
  <c r="AU99" i="3"/>
  <c r="AY99" i="3"/>
  <c r="BA99" i="3"/>
  <c r="BC99" i="3"/>
  <c r="AY95" i="3"/>
  <c r="AN99" i="3"/>
  <c r="AV95" i="3"/>
  <c r="AS99" i="3"/>
  <c r="AR99" i="3"/>
  <c r="AP95" i="3"/>
  <c r="BK99" i="3"/>
  <c r="BC95" i="3"/>
  <c r="BA95" i="3"/>
  <c r="AV99" i="3"/>
  <c r="AU95" i="3"/>
  <c r="AT95" i="3"/>
  <c r="AP99" i="3"/>
  <c r="AM99" i="3"/>
  <c r="AZ99" i="3"/>
  <c r="AX97" i="3"/>
  <c r="AV101" i="3"/>
  <c r="AU97" i="3"/>
  <c r="AT101" i="3"/>
  <c r="AU93" i="3"/>
  <c r="AP101" i="3"/>
  <c r="AT93" i="3"/>
  <c r="AL97" i="3"/>
  <c r="AM93" i="3"/>
  <c r="BM93" i="3"/>
  <c r="BK97" i="3"/>
  <c r="BI101" i="3"/>
  <c r="BG97" i="3"/>
  <c r="AG36" i="3"/>
  <c r="BF97" i="3"/>
  <c r="BE97" i="3"/>
  <c r="BD93" i="3"/>
  <c r="BD101" i="3"/>
  <c r="BA101" i="3"/>
  <c r="AZ97" i="3"/>
  <c r="E19" i="3"/>
  <c r="AS101" i="3"/>
  <c r="AP97" i="3"/>
  <c r="AQ101" i="3"/>
  <c r="AS93" i="3"/>
  <c r="AP93" i="3"/>
  <c r="AM97" i="3"/>
  <c r="BN97" i="3"/>
  <c r="BM97" i="3"/>
  <c r="BL93" i="3"/>
  <c r="BL101" i="3"/>
  <c r="BK101" i="3"/>
  <c r="BJ93" i="3"/>
  <c r="BJ101" i="3"/>
  <c r="BB97" i="3"/>
  <c r="E18" i="3"/>
  <c r="B213" i="3" s="1"/>
  <c r="BH93" i="3"/>
  <c r="BH101" i="3"/>
  <c r="BG101" i="3"/>
  <c r="BE101" i="3"/>
  <c r="BC93" i="3"/>
  <c r="AV97" i="3"/>
  <c r="AY93" i="3"/>
  <c r="AX101" i="3"/>
  <c r="AS97" i="3"/>
  <c r="AR97" i="3"/>
  <c r="AW93" i="3"/>
  <c r="AR101" i="3"/>
  <c r="AO97" i="3"/>
  <c r="AR93" i="3"/>
  <c r="AN97" i="3"/>
  <c r="AO93" i="3"/>
  <c r="AN93" i="3"/>
  <c r="AL93" i="3"/>
  <c r="AL101" i="3"/>
  <c r="AM101" i="3"/>
  <c r="BM101" i="3"/>
  <c r="AM36" i="3"/>
  <c r="BI93" i="3"/>
  <c r="BF93" i="3"/>
  <c r="BF101" i="3"/>
  <c r="BD97" i="3"/>
  <c r="BC97" i="3"/>
  <c r="BA93" i="3"/>
  <c r="AZ93" i="3"/>
  <c r="AZ101" i="3"/>
  <c r="C139" i="3"/>
  <c r="AK139" i="3" s="1"/>
  <c r="BM94" i="3"/>
  <c r="Y36" i="3"/>
  <c r="AI36" i="3"/>
  <c r="D375" i="3"/>
  <c r="C57" i="3"/>
  <c r="AP98" i="3"/>
  <c r="T36" i="3"/>
  <c r="M36" i="3"/>
  <c r="AY94" i="3"/>
  <c r="AY98" i="3"/>
  <c r="BE94" i="3"/>
  <c r="BD98" i="3"/>
  <c r="E203" i="4"/>
  <c r="K36" i="3"/>
  <c r="O36" i="3"/>
  <c r="S36" i="3"/>
  <c r="U36" i="3"/>
  <c r="X36" i="3"/>
  <c r="AA36" i="3"/>
  <c r="AD36" i="3"/>
  <c r="AP36" i="3"/>
  <c r="AE36" i="3"/>
  <c r="AL36" i="3"/>
  <c r="L36" i="3"/>
  <c r="P36" i="3"/>
  <c r="Q36" i="3"/>
  <c r="V36" i="3"/>
  <c r="W36" i="3"/>
  <c r="AF36" i="3"/>
  <c r="AH36" i="3"/>
  <c r="AJ36" i="3"/>
  <c r="D216" i="3"/>
  <c r="D241" i="4"/>
  <c r="AK114" i="3"/>
  <c r="AU114" i="3"/>
  <c r="AZ114" i="3"/>
  <c r="AM114" i="3"/>
  <c r="BK114" i="3"/>
  <c r="BB114" i="3"/>
  <c r="AX94" i="3"/>
  <c r="AU94" i="3"/>
  <c r="AX98" i="3"/>
  <c r="AP94" i="3"/>
  <c r="AN98" i="3"/>
  <c r="AO36" i="3"/>
  <c r="BL94" i="3"/>
  <c r="AK36" i="3"/>
  <c r="BI94" i="3"/>
  <c r="BH94" i="3"/>
  <c r="BG94" i="3"/>
  <c r="Z36" i="3"/>
  <c r="AV94" i="3"/>
  <c r="AT94" i="3"/>
  <c r="AV98" i="3"/>
  <c r="AQ94" i="3"/>
  <c r="AS98" i="3"/>
  <c r="AO94" i="3"/>
  <c r="AL98" i="3"/>
  <c r="AM94" i="3"/>
  <c r="AR36" i="3"/>
  <c r="AN36" i="3"/>
  <c r="BM98" i="3"/>
  <c r="BL98" i="3"/>
  <c r="AC36" i="3"/>
  <c r="B57" i="3"/>
  <c r="AK122" i="3"/>
  <c r="BN122" i="3"/>
  <c r="BI122" i="3"/>
  <c r="AX122" i="3"/>
  <c r="BA122" i="3"/>
  <c r="BL122" i="3"/>
  <c r="AK118" i="3"/>
  <c r="BK118" i="3"/>
  <c r="BB118" i="3"/>
  <c r="BC118" i="3"/>
  <c r="AL118" i="3"/>
  <c r="AU118" i="3"/>
  <c r="AZ118" i="3"/>
  <c r="AK110" i="3"/>
  <c r="BM110" i="3"/>
  <c r="BF110" i="3"/>
  <c r="BE110" i="3"/>
  <c r="AP110" i="3"/>
  <c r="AW110" i="3"/>
  <c r="BD110" i="3"/>
  <c r="AK106" i="3"/>
  <c r="AY106" i="3"/>
  <c r="AV106" i="3"/>
  <c r="AQ106" i="3"/>
  <c r="AN106" i="3"/>
  <c r="BL106" i="3"/>
  <c r="AK98" i="3"/>
  <c r="BC98" i="3"/>
  <c r="BF98" i="3"/>
  <c r="BJ98" i="3"/>
  <c r="BN98" i="3"/>
  <c r="AR98" i="3"/>
  <c r="AW98" i="3"/>
  <c r="BE98" i="3"/>
  <c r="BG98" i="3"/>
  <c r="BH98" i="3"/>
  <c r="BI98" i="3"/>
  <c r="BK98" i="3"/>
  <c r="AK94" i="3"/>
  <c r="AZ94" i="3"/>
  <c r="BB94" i="3"/>
  <c r="BD94" i="3"/>
  <c r="AL94" i="3"/>
  <c r="AR94" i="3"/>
  <c r="AW94" i="3"/>
  <c r="BA94" i="3"/>
  <c r="BF94" i="3"/>
  <c r="BJ94" i="3"/>
  <c r="AS94" i="3"/>
  <c r="AU98" i="3"/>
  <c r="AQ98" i="3"/>
  <c r="AO98" i="3"/>
  <c r="AS36" i="3"/>
  <c r="BN94" i="3"/>
  <c r="BC94" i="3"/>
  <c r="AB36" i="3"/>
  <c r="G72" i="4"/>
  <c r="D530" i="3"/>
  <c r="E275" i="3"/>
  <c r="D474" i="3"/>
  <c r="D349" i="3"/>
  <c r="B59" i="3"/>
  <c r="J36" i="3"/>
  <c r="I36" i="3"/>
  <c r="H36" i="3"/>
  <c r="AV122" i="3"/>
  <c r="AM118" i="3"/>
  <c r="AL114" i="3"/>
  <c r="AN110" i="3"/>
  <c r="BD106" i="3"/>
  <c r="D74" i="3"/>
  <c r="AZ122" i="3"/>
  <c r="AL122" i="3"/>
  <c r="BB122" i="3"/>
  <c r="AM122" i="3"/>
  <c r="AU122" i="3"/>
  <c r="BC122" i="3"/>
  <c r="BK122" i="3"/>
  <c r="AN118" i="3"/>
  <c r="BD118" i="3"/>
  <c r="AP118" i="3"/>
  <c r="BF118" i="3"/>
  <c r="AO118" i="3"/>
  <c r="AW118" i="3"/>
  <c r="BE118" i="3"/>
  <c r="BM118" i="3"/>
  <c r="AN114" i="3"/>
  <c r="BD114" i="3"/>
  <c r="AP114" i="3"/>
  <c r="BF114" i="3"/>
  <c r="AO114" i="3"/>
  <c r="AW114" i="3"/>
  <c r="BE114" i="3"/>
  <c r="BM114" i="3"/>
  <c r="AR110" i="3"/>
  <c r="BH110" i="3"/>
  <c r="AT110" i="3"/>
  <c r="BJ110" i="3"/>
  <c r="AQ110" i="3"/>
  <c r="AY110" i="3"/>
  <c r="BG110" i="3"/>
  <c r="AP106" i="3"/>
  <c r="AX106" i="3"/>
  <c r="BF106" i="3"/>
  <c r="BN106" i="3"/>
  <c r="AS106" i="3"/>
  <c r="BA106" i="3"/>
  <c r="BI106" i="3"/>
  <c r="D75" i="3"/>
  <c r="C194" i="3"/>
  <c r="G126" i="3"/>
  <c r="E289" i="3"/>
  <c r="B352" i="3"/>
  <c r="AN122" i="3"/>
  <c r="BD122" i="3"/>
  <c r="AP122" i="3"/>
  <c r="BF122" i="3"/>
  <c r="AO122" i="3"/>
  <c r="AW122" i="3"/>
  <c r="BE122" i="3"/>
  <c r="BM122" i="3"/>
  <c r="AR118" i="3"/>
  <c r="BH118" i="3"/>
  <c r="AT118" i="3"/>
  <c r="BJ118" i="3"/>
  <c r="AQ118" i="3"/>
  <c r="AY118" i="3"/>
  <c r="BG118" i="3"/>
  <c r="AR114" i="3"/>
  <c r="BH114" i="3"/>
  <c r="AT114" i="3"/>
  <c r="BJ114" i="3"/>
  <c r="AQ114" i="3"/>
  <c r="AY114" i="3"/>
  <c r="BG114" i="3"/>
  <c r="AV110" i="3"/>
  <c r="BL110" i="3"/>
  <c r="AX110" i="3"/>
  <c r="BN110" i="3"/>
  <c r="AS110" i="3"/>
  <c r="BA110" i="3"/>
  <c r="BI110" i="3"/>
  <c r="AR106" i="3"/>
  <c r="AZ106" i="3"/>
  <c r="BH106" i="3"/>
  <c r="AM106" i="3"/>
  <c r="AU106" i="3"/>
  <c r="BC106" i="3"/>
  <c r="BK106" i="3"/>
  <c r="AR122" i="3"/>
  <c r="BH122" i="3"/>
  <c r="AT122" i="3"/>
  <c r="BJ122" i="3"/>
  <c r="AQ122" i="3"/>
  <c r="AY122" i="3"/>
  <c r="BG122" i="3"/>
  <c r="AV118" i="3"/>
  <c r="BL118" i="3"/>
  <c r="AX118" i="3"/>
  <c r="BN118" i="3"/>
  <c r="AS118" i="3"/>
  <c r="BA118" i="3"/>
  <c r="BI118" i="3"/>
  <c r="AV114" i="3"/>
  <c r="BL114" i="3"/>
  <c r="AX114" i="3"/>
  <c r="BN114" i="3"/>
  <c r="AS114" i="3"/>
  <c r="BA114" i="3"/>
  <c r="BI114" i="3"/>
  <c r="AZ110" i="3"/>
  <c r="AL110" i="3"/>
  <c r="BB110" i="3"/>
  <c r="AM110" i="3"/>
  <c r="AU110" i="3"/>
  <c r="BC110" i="3"/>
  <c r="BK110" i="3"/>
  <c r="AL106" i="3"/>
  <c r="AT106" i="3"/>
  <c r="BB106" i="3"/>
  <c r="BJ106" i="3"/>
  <c r="AO106" i="3"/>
  <c r="AW106" i="3"/>
  <c r="BE106" i="3"/>
  <c r="BM106" i="3"/>
  <c r="Y176" i="3"/>
  <c r="Y180" i="3" s="1"/>
  <c r="C156" i="3"/>
  <c r="C143" i="3"/>
  <c r="BE143" i="3" s="1"/>
  <c r="B238" i="3"/>
  <c r="C172" i="3"/>
  <c r="C168" i="3"/>
  <c r="BH168" i="3" s="1"/>
  <c r="C164" i="3"/>
  <c r="AR164" i="3" s="1"/>
  <c r="AZ98" i="3"/>
  <c r="E28" i="3"/>
  <c r="C179" i="3"/>
  <c r="C181" i="3" s="1"/>
  <c r="AT120" i="3"/>
  <c r="BJ120" i="3"/>
  <c r="AV120" i="3"/>
  <c r="BL120" i="3"/>
  <c r="AS120" i="3"/>
  <c r="BA120" i="3"/>
  <c r="BI120" i="3"/>
  <c r="AP116" i="3"/>
  <c r="BF116" i="3"/>
  <c r="AR116" i="3"/>
  <c r="BH116" i="3"/>
  <c r="AQ116" i="3"/>
  <c r="AY116" i="3"/>
  <c r="BG116" i="3"/>
  <c r="AL112" i="3"/>
  <c r="BB112" i="3"/>
  <c r="AN112" i="3"/>
  <c r="BD112" i="3"/>
  <c r="AO112" i="3"/>
  <c r="AW112" i="3"/>
  <c r="BE112" i="3"/>
  <c r="BM112" i="3"/>
  <c r="AX108" i="3"/>
  <c r="BN108" i="3"/>
  <c r="AZ108" i="3"/>
  <c r="AM108" i="3"/>
  <c r="AU108" i="3"/>
  <c r="BC108" i="3"/>
  <c r="BK108" i="3"/>
  <c r="AP104" i="3"/>
  <c r="AX104" i="3"/>
  <c r="BF104" i="3"/>
  <c r="BN104" i="3"/>
  <c r="AS104" i="3"/>
  <c r="BA104" i="3"/>
  <c r="BI104" i="3"/>
  <c r="C151" i="3"/>
  <c r="C147" i="3"/>
  <c r="C135" i="3"/>
  <c r="AX120" i="3"/>
  <c r="BN120" i="3"/>
  <c r="AZ120" i="3"/>
  <c r="AM120" i="3"/>
  <c r="AU120" i="3"/>
  <c r="BC120" i="3"/>
  <c r="BK120" i="3"/>
  <c r="AT116" i="3"/>
  <c r="BJ116" i="3"/>
  <c r="AV116" i="3"/>
  <c r="BL116" i="3"/>
  <c r="AS116" i="3"/>
  <c r="BA116" i="3"/>
  <c r="BI116" i="3"/>
  <c r="AP112" i="3"/>
  <c r="BF112" i="3"/>
  <c r="AR112" i="3"/>
  <c r="BH112" i="3"/>
  <c r="AQ112" i="3"/>
  <c r="AY112" i="3"/>
  <c r="BG112" i="3"/>
  <c r="AL108" i="3"/>
  <c r="BB108" i="3"/>
  <c r="AN108" i="3"/>
  <c r="BD108" i="3"/>
  <c r="AO108" i="3"/>
  <c r="AW108" i="3"/>
  <c r="BE108" i="3"/>
  <c r="BM108" i="3"/>
  <c r="AR104" i="3"/>
  <c r="AZ104" i="3"/>
  <c r="BH104" i="3"/>
  <c r="AM104" i="3"/>
  <c r="AU104" i="3"/>
  <c r="BC104" i="3"/>
  <c r="BK104" i="3"/>
  <c r="BB98" i="3"/>
  <c r="AL120" i="3"/>
  <c r="BB120" i="3"/>
  <c r="AN120" i="3"/>
  <c r="BD120" i="3"/>
  <c r="AO120" i="3"/>
  <c r="AW120" i="3"/>
  <c r="BE120" i="3"/>
  <c r="BM120" i="3"/>
  <c r="AX116" i="3"/>
  <c r="BN116" i="3"/>
  <c r="AZ116" i="3"/>
  <c r="AM116" i="3"/>
  <c r="AU116" i="3"/>
  <c r="BC116" i="3"/>
  <c r="BK116" i="3"/>
  <c r="AT112" i="3"/>
  <c r="BJ112" i="3"/>
  <c r="AV112" i="3"/>
  <c r="BL112" i="3"/>
  <c r="AS112" i="3"/>
  <c r="BA112" i="3"/>
  <c r="BI112" i="3"/>
  <c r="AP108" i="3"/>
  <c r="BF108" i="3"/>
  <c r="AR108" i="3"/>
  <c r="BH108" i="3"/>
  <c r="AQ108" i="3"/>
  <c r="AY108" i="3"/>
  <c r="BG108" i="3"/>
  <c r="AL104" i="3"/>
  <c r="AT104" i="3"/>
  <c r="BB104" i="3"/>
  <c r="BJ104" i="3"/>
  <c r="AO104" i="3"/>
  <c r="AW104" i="3"/>
  <c r="BE104" i="3"/>
  <c r="BM104" i="3"/>
  <c r="C195" i="3"/>
  <c r="C196" i="3"/>
  <c r="C160" i="3"/>
  <c r="E27" i="3"/>
  <c r="I176" i="3"/>
  <c r="C59" i="3"/>
  <c r="C75" i="3"/>
  <c r="C58" i="3"/>
  <c r="C74" i="3"/>
  <c r="AC176" i="3"/>
  <c r="AC181" i="3" s="1"/>
  <c r="E176" i="3"/>
  <c r="C169" i="3"/>
  <c r="C167" i="3"/>
  <c r="C162" i="3"/>
  <c r="C153" i="3"/>
  <c r="C150" i="3"/>
  <c r="C145" i="3"/>
  <c r="C136" i="3"/>
  <c r="C134" i="3"/>
  <c r="BA121" i="3"/>
  <c r="AM121" i="3"/>
  <c r="BC121" i="3"/>
  <c r="AN121" i="3"/>
  <c r="AV121" i="3"/>
  <c r="BD121" i="3"/>
  <c r="BL121" i="3"/>
  <c r="BA117" i="3"/>
  <c r="AM117" i="3"/>
  <c r="BC117" i="3"/>
  <c r="AN117" i="3"/>
  <c r="AV117" i="3"/>
  <c r="BD117" i="3"/>
  <c r="BL117" i="3"/>
  <c r="BA113" i="3"/>
  <c r="AM113" i="3"/>
  <c r="BC113" i="3"/>
  <c r="AN113" i="3"/>
  <c r="AV113" i="3"/>
  <c r="BD113" i="3"/>
  <c r="BL113" i="3"/>
  <c r="BA109" i="3"/>
  <c r="AM109" i="3"/>
  <c r="BC109" i="3"/>
  <c r="AN109" i="3"/>
  <c r="AV109" i="3"/>
  <c r="BD109" i="3"/>
  <c r="BL109" i="3"/>
  <c r="AS105" i="3"/>
  <c r="BA105" i="3"/>
  <c r="BI105" i="3"/>
  <c r="AN105" i="3"/>
  <c r="AV105" i="3"/>
  <c r="BD105" i="3"/>
  <c r="BL105" i="3"/>
  <c r="AG176" i="3"/>
  <c r="AG179" i="3" s="1"/>
  <c r="M176" i="3"/>
  <c r="M181" i="3" s="1"/>
  <c r="C165" i="3"/>
  <c r="C163" i="3"/>
  <c r="C158" i="3"/>
  <c r="C148" i="3"/>
  <c r="C146" i="3"/>
  <c r="C141" i="3"/>
  <c r="C132" i="3"/>
  <c r="AM105" i="3"/>
  <c r="AU105" i="3"/>
  <c r="BC105" i="3"/>
  <c r="BK105" i="3"/>
  <c r="AP105" i="3"/>
  <c r="AX105" i="3"/>
  <c r="BF105" i="3"/>
  <c r="BN105" i="3"/>
  <c r="Q176" i="3"/>
  <c r="Q179" i="3" s="1"/>
  <c r="C170" i="3"/>
  <c r="C161" i="3"/>
  <c r="C159" i="3"/>
  <c r="C154" i="3"/>
  <c r="C144" i="3"/>
  <c r="C142" i="3"/>
  <c r="C137" i="3"/>
  <c r="D76" i="3"/>
  <c r="U176" i="3"/>
  <c r="U181" i="3" s="1"/>
  <c r="C171" i="3"/>
  <c r="C166" i="3"/>
  <c r="C157" i="3"/>
  <c r="C155" i="3"/>
  <c r="C149" i="3"/>
  <c r="C140" i="3"/>
  <c r="C138" i="3"/>
  <c r="C133" i="3"/>
  <c r="A115" i="4"/>
  <c r="A114" i="4"/>
  <c r="A107" i="4"/>
  <c r="A87" i="3"/>
  <c r="A137" i="3" s="1"/>
  <c r="B220" i="4"/>
  <c r="B292" i="3" s="1"/>
  <c r="A267" i="3"/>
  <c r="C219" i="4"/>
  <c r="C291" i="3" s="1"/>
  <c r="F36" i="3"/>
  <c r="A281" i="3"/>
  <c r="A355" i="3" s="1"/>
  <c r="B282" i="3"/>
  <c r="C227" i="4"/>
  <c r="C299" i="3" s="1"/>
  <c r="R36" i="3"/>
  <c r="N36" i="3"/>
  <c r="A264" i="3"/>
  <c r="B226" i="4"/>
  <c r="B298" i="3" s="1"/>
  <c r="A213" i="4"/>
  <c r="C281" i="3"/>
  <c r="C355" i="3" s="1"/>
  <c r="C221" i="4"/>
  <c r="C293" i="3" s="1"/>
  <c r="C279" i="3"/>
  <c r="C353" i="3" s="1"/>
  <c r="A205" i="4"/>
  <c r="A263" i="3"/>
  <c r="B222" i="4"/>
  <c r="B294" i="3" s="1"/>
  <c r="B280" i="3"/>
  <c r="A210" i="4"/>
  <c r="A268" i="3"/>
  <c r="A278" i="3"/>
  <c r="A220" i="4"/>
  <c r="A292" i="3" s="1"/>
  <c r="A83" i="3"/>
  <c r="A133" i="3" s="1"/>
  <c r="A102" i="4"/>
  <c r="D36" i="3"/>
  <c r="E36" i="3"/>
  <c r="G36" i="3"/>
  <c r="AF176" i="3"/>
  <c r="S176" i="3"/>
  <c r="R176" i="3"/>
  <c r="P176" i="3"/>
  <c r="AE176" i="3"/>
  <c r="AD176" i="3"/>
  <c r="AB176" i="3"/>
  <c r="O176" i="3"/>
  <c r="N176" i="3"/>
  <c r="L176" i="3"/>
  <c r="H176" i="3"/>
  <c r="H44" i="3"/>
  <c r="AA176" i="3"/>
  <c r="Z176" i="3"/>
  <c r="X176" i="3"/>
  <c r="K176" i="3"/>
  <c r="J176" i="3"/>
  <c r="G176" i="3"/>
  <c r="D176" i="3"/>
  <c r="W176" i="3"/>
  <c r="V176" i="3"/>
  <c r="T176" i="3"/>
  <c r="F176" i="3"/>
  <c r="D257" i="4"/>
  <c r="D235" i="4"/>
  <c r="D189" i="4"/>
  <c r="D151" i="4"/>
  <c r="G50" i="4"/>
  <c r="D427" i="3"/>
  <c r="D397" i="3"/>
  <c r="D320" i="3"/>
  <c r="G103" i="3"/>
  <c r="D261" i="3"/>
  <c r="D200" i="3"/>
  <c r="G130" i="3"/>
  <c r="D246" i="4"/>
  <c r="D231" i="4"/>
  <c r="D176" i="4"/>
  <c r="G99" i="4"/>
  <c r="D498" i="3"/>
  <c r="D313" i="3"/>
  <c r="AK103" i="3"/>
  <c r="D248" i="3"/>
  <c r="D193" i="3"/>
  <c r="D175" i="3"/>
  <c r="D144" i="4"/>
  <c r="E217" i="4"/>
  <c r="D163" i="4"/>
  <c r="G95" i="4"/>
  <c r="D451" i="3"/>
  <c r="D331" i="3"/>
  <c r="D303" i="3"/>
  <c r="AK130" i="3"/>
  <c r="D235" i="3"/>
  <c r="AK81" i="3"/>
  <c r="C280" i="3"/>
  <c r="C354" i="3" s="1"/>
  <c r="C224" i="4"/>
  <c r="C296" i="3" s="1"/>
  <c r="A86" i="3"/>
  <c r="A136" i="3" s="1"/>
  <c r="B340" i="3"/>
  <c r="C340" i="3" s="1"/>
  <c r="K45" i="3"/>
  <c r="J47" i="3"/>
  <c r="A225" i="4"/>
  <c r="A297" i="3" s="1"/>
  <c r="A283" i="3"/>
  <c r="A279" i="3"/>
  <c r="A221" i="4"/>
  <c r="A293" i="3" s="1"/>
  <c r="B285" i="3"/>
  <c r="B227" i="4"/>
  <c r="B299" i="3" s="1"/>
  <c r="B225" i="4"/>
  <c r="B297" i="3" s="1"/>
  <c r="B283" i="3"/>
  <c r="B281" i="3"/>
  <c r="B223" i="4"/>
  <c r="B295" i="3" s="1"/>
  <c r="B221" i="4"/>
  <c r="B293" i="3" s="1"/>
  <c r="B279" i="3"/>
  <c r="B277" i="3"/>
  <c r="B219" i="4"/>
  <c r="B291" i="3" s="1"/>
  <c r="A212" i="4"/>
  <c r="A270" i="3"/>
  <c r="A208" i="4"/>
  <c r="A266" i="3"/>
  <c r="A204" i="4"/>
  <c r="A262" i="3"/>
  <c r="A106" i="3"/>
  <c r="A155" i="3" s="1"/>
  <c r="A121" i="3"/>
  <c r="A170" i="3" s="1"/>
  <c r="A117" i="3"/>
  <c r="A166" i="3" s="1"/>
  <c r="A113" i="3"/>
  <c r="A162" i="3" s="1"/>
  <c r="A109" i="3"/>
  <c r="A158" i="3" s="1"/>
  <c r="A105" i="3"/>
  <c r="A154" i="3" s="1"/>
  <c r="A120" i="3"/>
  <c r="A169" i="3" s="1"/>
  <c r="A116" i="3"/>
  <c r="A165" i="3" s="1"/>
  <c r="A112" i="3"/>
  <c r="A161" i="3" s="1"/>
  <c r="A108" i="3"/>
  <c r="A157" i="3" s="1"/>
  <c r="A104" i="3"/>
  <c r="A153" i="3" s="1"/>
  <c r="C411" i="3"/>
  <c r="D411" i="3" s="1"/>
  <c r="D410" i="3"/>
  <c r="C176" i="3"/>
  <c r="C127" i="3"/>
  <c r="E56" i="3"/>
  <c r="C185" i="3" l="1"/>
  <c r="C190" i="3" s="1"/>
  <c r="A108" i="4"/>
  <c r="A59" i="4"/>
  <c r="C77" i="3"/>
  <c r="B369" i="3"/>
  <c r="B178" i="3"/>
  <c r="B220" i="3"/>
  <c r="B376" i="3"/>
  <c r="B384" i="3"/>
  <c r="B182" i="3"/>
  <c r="B368" i="3"/>
  <c r="B386" i="3"/>
  <c r="B232" i="3"/>
  <c r="B188" i="3"/>
  <c r="B346" i="3"/>
  <c r="E48" i="3"/>
  <c r="E49" i="3" s="1"/>
  <c r="B186" i="3"/>
  <c r="B389" i="3"/>
  <c r="B350" i="3"/>
  <c r="B363" i="3"/>
  <c r="B241" i="3"/>
  <c r="B236" i="3"/>
  <c r="B391" i="3"/>
  <c r="B364" i="3"/>
  <c r="AO139" i="3"/>
  <c r="AL164" i="3"/>
  <c r="AV139" i="3"/>
  <c r="BJ164" i="3"/>
  <c r="AX143" i="3"/>
  <c r="AU139" i="3"/>
  <c r="BC143" i="3"/>
  <c r="BA139" i="3"/>
  <c r="AS139" i="3"/>
  <c r="BM139" i="3"/>
  <c r="AQ139" i="3"/>
  <c r="AR139" i="3"/>
  <c r="AL139" i="3"/>
  <c r="AX139" i="3"/>
  <c r="AY139" i="3"/>
  <c r="AM139" i="3"/>
  <c r="BJ139" i="3"/>
  <c r="AN139" i="3"/>
  <c r="Y179" i="3"/>
  <c r="AS164" i="3"/>
  <c r="F48" i="3"/>
  <c r="G48" i="3" s="1"/>
  <c r="M179" i="3"/>
  <c r="BE164" i="3"/>
  <c r="BJ143" i="3"/>
  <c r="AP139" i="3"/>
  <c r="AZ139" i="3"/>
  <c r="BC139" i="3"/>
  <c r="AT139" i="3"/>
  <c r="AW139" i="3"/>
  <c r="BF139" i="3"/>
  <c r="BD139" i="3"/>
  <c r="BG139" i="3"/>
  <c r="AL168" i="3"/>
  <c r="BN139" i="3"/>
  <c r="BH139" i="3"/>
  <c r="BK139" i="3"/>
  <c r="BB139" i="3"/>
  <c r="BE139" i="3"/>
  <c r="BI139" i="3"/>
  <c r="BL139" i="3"/>
  <c r="AN143" i="3"/>
  <c r="BM143" i="3"/>
  <c r="AV143" i="3"/>
  <c r="AP143" i="3"/>
  <c r="B345" i="3"/>
  <c r="B379" i="3"/>
  <c r="B381" i="3"/>
  <c r="B181" i="3"/>
  <c r="BA164" i="3"/>
  <c r="Y177" i="3"/>
  <c r="AC177" i="3"/>
  <c r="Y183" i="3"/>
  <c r="BB164" i="3"/>
  <c r="AY164" i="3"/>
  <c r="AP164" i="3"/>
  <c r="AM164" i="3"/>
  <c r="AV164" i="3"/>
  <c r="AQ164" i="3"/>
  <c r="Y181" i="3"/>
  <c r="Y178" i="3"/>
  <c r="Y182" i="3" s="1"/>
  <c r="AU168" i="3"/>
  <c r="BK164" i="3"/>
  <c r="AX164" i="3"/>
  <c r="AT164" i="3"/>
  <c r="AS168" i="3"/>
  <c r="BH164" i="3"/>
  <c r="AN164" i="3"/>
  <c r="BC164" i="3"/>
  <c r="BF164" i="3"/>
  <c r="BI164" i="3"/>
  <c r="BC168" i="3"/>
  <c r="BL164" i="3"/>
  <c r="U179" i="3"/>
  <c r="AC183" i="3"/>
  <c r="U183" i="3"/>
  <c r="Q181" i="3"/>
  <c r="AC180" i="3"/>
  <c r="AC178" i="3"/>
  <c r="AC182" i="3" s="1"/>
  <c r="AU164" i="3"/>
  <c r="AO164" i="3"/>
  <c r="AZ164" i="3"/>
  <c r="BM164" i="3"/>
  <c r="BN164" i="3"/>
  <c r="AK164" i="3"/>
  <c r="AV168" i="3"/>
  <c r="AC179" i="3"/>
  <c r="AY168" i="3"/>
  <c r="BA168" i="3"/>
  <c r="U177" i="3"/>
  <c r="BI143" i="3"/>
  <c r="BN143" i="3"/>
  <c r="BD143" i="3"/>
  <c r="AZ143" i="3"/>
  <c r="AL143" i="3"/>
  <c r="AO143" i="3"/>
  <c r="AK143" i="3"/>
  <c r="AQ143" i="3"/>
  <c r="BH143" i="3"/>
  <c r="AY143" i="3"/>
  <c r="AM143" i="3"/>
  <c r="BL143" i="3"/>
  <c r="AT143" i="3"/>
  <c r="AW143" i="3"/>
  <c r="U180" i="3"/>
  <c r="U178" i="3"/>
  <c r="U182" i="3" s="1"/>
  <c r="AG181" i="3"/>
  <c r="E76" i="3"/>
  <c r="AU143" i="3"/>
  <c r="AR143" i="3"/>
  <c r="BK143" i="3"/>
  <c r="BA143" i="3"/>
  <c r="AS143" i="3"/>
  <c r="BB143" i="3"/>
  <c r="AG178" i="3"/>
  <c r="AG182" i="3" s="1"/>
  <c r="BN168" i="3"/>
  <c r="BJ168" i="3"/>
  <c r="AZ168" i="3"/>
  <c r="BD168" i="3"/>
  <c r="BG168" i="3"/>
  <c r="AO168" i="3"/>
  <c r="AK135" i="3"/>
  <c r="BK135" i="3"/>
  <c r="BC135" i="3"/>
  <c r="AM135" i="3"/>
  <c r="BH135" i="3"/>
  <c r="AZ135" i="3"/>
  <c r="BG135" i="3"/>
  <c r="BL135" i="3"/>
  <c r="BD135" i="3"/>
  <c r="BE135" i="3"/>
  <c r="BB135" i="3"/>
  <c r="AL135" i="3"/>
  <c r="BM135" i="3"/>
  <c r="BI135" i="3"/>
  <c r="BF135" i="3"/>
  <c r="BA135" i="3"/>
  <c r="BN135" i="3"/>
  <c r="BJ135" i="3"/>
  <c r="AK172" i="3"/>
  <c r="BK172" i="3"/>
  <c r="BC172" i="3"/>
  <c r="AU172" i="3"/>
  <c r="AM172" i="3"/>
  <c r="BH172" i="3"/>
  <c r="AZ172" i="3"/>
  <c r="AR172" i="3"/>
  <c r="AQ172" i="3"/>
  <c r="BD172" i="3"/>
  <c r="BM172" i="3"/>
  <c r="BE172" i="3"/>
  <c r="AO172" i="3"/>
  <c r="BB172" i="3"/>
  <c r="AL172" i="3"/>
  <c r="BI172" i="3"/>
  <c r="BA172" i="3"/>
  <c r="AS172" i="3"/>
  <c r="BN172" i="3"/>
  <c r="BF172" i="3"/>
  <c r="AX172" i="3"/>
  <c r="AP172" i="3"/>
  <c r="BG172" i="3"/>
  <c r="BL172" i="3"/>
  <c r="AN172" i="3"/>
  <c r="AW172" i="3"/>
  <c r="BJ172" i="3"/>
  <c r="AT172" i="3"/>
  <c r="AY172" i="3"/>
  <c r="AV172" i="3"/>
  <c r="BF143" i="3"/>
  <c r="BG143" i="3"/>
  <c r="A337" i="3"/>
  <c r="E180" i="3"/>
  <c r="BB168" i="3"/>
  <c r="AP168" i="3"/>
  <c r="BL168" i="3"/>
  <c r="AK168" i="3"/>
  <c r="AK147" i="3"/>
  <c r="BG147" i="3"/>
  <c r="AY147" i="3"/>
  <c r="AQ147" i="3"/>
  <c r="BL147" i="3"/>
  <c r="BD147" i="3"/>
  <c r="AV147" i="3"/>
  <c r="AN147" i="3"/>
  <c r="BK147" i="3"/>
  <c r="BC147" i="3"/>
  <c r="AU147" i="3"/>
  <c r="AM147" i="3"/>
  <c r="BH147" i="3"/>
  <c r="AZ147" i="3"/>
  <c r="AR147" i="3"/>
  <c r="BA147" i="3"/>
  <c r="BN147" i="3"/>
  <c r="AX147" i="3"/>
  <c r="AS147" i="3"/>
  <c r="BE147" i="3"/>
  <c r="BB147" i="3"/>
  <c r="BM147" i="3"/>
  <c r="AW147" i="3"/>
  <c r="BJ147" i="3"/>
  <c r="AT147" i="3"/>
  <c r="BF147" i="3"/>
  <c r="AP147" i="3"/>
  <c r="AO147" i="3"/>
  <c r="AL147" i="3"/>
  <c r="BI147" i="3"/>
  <c r="AK156" i="3"/>
  <c r="BM156" i="3"/>
  <c r="BE156" i="3"/>
  <c r="AW156" i="3"/>
  <c r="AO156" i="3"/>
  <c r="BJ156" i="3"/>
  <c r="BB156" i="3"/>
  <c r="AT156" i="3"/>
  <c r="AL156" i="3"/>
  <c r="BI156" i="3"/>
  <c r="BF156" i="3"/>
  <c r="AY156" i="3"/>
  <c r="BL156" i="3"/>
  <c r="AV156" i="3"/>
  <c r="BK156" i="3"/>
  <c r="BC156" i="3"/>
  <c r="AU156" i="3"/>
  <c r="AM156" i="3"/>
  <c r="BH156" i="3"/>
  <c r="AZ156" i="3"/>
  <c r="AR156" i="3"/>
  <c r="BA156" i="3"/>
  <c r="BN156" i="3"/>
  <c r="AP156" i="3"/>
  <c r="BG156" i="3"/>
  <c r="AQ156" i="3"/>
  <c r="BD156" i="3"/>
  <c r="AN156" i="3"/>
  <c r="AS156" i="3"/>
  <c r="AX156" i="3"/>
  <c r="BK168" i="3"/>
  <c r="BF168" i="3"/>
  <c r="AM168" i="3"/>
  <c r="BI168" i="3"/>
  <c r="AT168" i="3"/>
  <c r="AW168" i="3"/>
  <c r="AG183" i="3"/>
  <c r="BE168" i="3"/>
  <c r="AR168" i="3"/>
  <c r="BM168" i="3"/>
  <c r="AN168" i="3"/>
  <c r="AQ168" i="3"/>
  <c r="AX168" i="3"/>
  <c r="AK160" i="3"/>
  <c r="BI160" i="3"/>
  <c r="BA160" i="3"/>
  <c r="AS160" i="3"/>
  <c r="BN160" i="3"/>
  <c r="BF160" i="3"/>
  <c r="AX160" i="3"/>
  <c r="AP160" i="3"/>
  <c r="BM160" i="3"/>
  <c r="BE160" i="3"/>
  <c r="AW160" i="3"/>
  <c r="AO160" i="3"/>
  <c r="BJ160" i="3"/>
  <c r="BB160" i="3"/>
  <c r="AT160" i="3"/>
  <c r="AL160" i="3"/>
  <c r="BK160" i="3"/>
  <c r="AU160" i="3"/>
  <c r="BH160" i="3"/>
  <c r="AR160" i="3"/>
  <c r="BC160" i="3"/>
  <c r="AY160" i="3"/>
  <c r="BG160" i="3"/>
  <c r="AQ160" i="3"/>
  <c r="BD160" i="3"/>
  <c r="AN160" i="3"/>
  <c r="AM160" i="3"/>
  <c r="BL160" i="3"/>
  <c r="AV160" i="3"/>
  <c r="AZ160" i="3"/>
  <c r="AK151" i="3"/>
  <c r="BI151" i="3"/>
  <c r="BA151" i="3"/>
  <c r="BM151" i="3"/>
  <c r="BE151" i="3"/>
  <c r="AW151" i="3"/>
  <c r="AO151" i="3"/>
  <c r="BC151" i="3"/>
  <c r="AQ151" i="3"/>
  <c r="BJ151" i="3"/>
  <c r="BB151" i="3"/>
  <c r="AT151" i="3"/>
  <c r="AL151" i="3"/>
  <c r="BK151" i="3"/>
  <c r="BF151" i="3"/>
  <c r="AP151" i="3"/>
  <c r="BG151" i="3"/>
  <c r="BL151" i="3"/>
  <c r="AV151" i="3"/>
  <c r="AY151" i="3"/>
  <c r="AM151" i="3"/>
  <c r="BH151" i="3"/>
  <c r="AZ151" i="3"/>
  <c r="AR151" i="3"/>
  <c r="AU151" i="3"/>
  <c r="AX151" i="3"/>
  <c r="AS151" i="3"/>
  <c r="BD151" i="3"/>
  <c r="AN151" i="3"/>
  <c r="BN151" i="3"/>
  <c r="BG164" i="3"/>
  <c r="AW164" i="3"/>
  <c r="BD164" i="3"/>
  <c r="AK138" i="3"/>
  <c r="BM138" i="3"/>
  <c r="BE138" i="3"/>
  <c r="AW138" i="3"/>
  <c r="AO138" i="3"/>
  <c r="BK138" i="3"/>
  <c r="BA138" i="3"/>
  <c r="AQ138" i="3"/>
  <c r="BJ138" i="3"/>
  <c r="BB138" i="3"/>
  <c r="AT138" i="3"/>
  <c r="AL138" i="3"/>
  <c r="AY138" i="3"/>
  <c r="BN138" i="3"/>
  <c r="BD138" i="3"/>
  <c r="AR138" i="3"/>
  <c r="BI138" i="3"/>
  <c r="AU138" i="3"/>
  <c r="BL138" i="3"/>
  <c r="AZ138" i="3"/>
  <c r="AP138" i="3"/>
  <c r="AM138" i="3"/>
  <c r="AV138" i="3"/>
  <c r="BG138" i="3"/>
  <c r="BH138" i="3"/>
  <c r="AN138" i="3"/>
  <c r="AX138" i="3"/>
  <c r="BC138" i="3"/>
  <c r="BF138" i="3"/>
  <c r="AS138" i="3"/>
  <c r="AK157" i="3"/>
  <c r="BM157" i="3"/>
  <c r="BE157" i="3"/>
  <c r="AW157" i="3"/>
  <c r="AO157" i="3"/>
  <c r="BJ157" i="3"/>
  <c r="BB157" i="3"/>
  <c r="AT157" i="3"/>
  <c r="AL157" i="3"/>
  <c r="BK157" i="3"/>
  <c r="BA157" i="3"/>
  <c r="AQ157" i="3"/>
  <c r="BH157" i="3"/>
  <c r="AX157" i="3"/>
  <c r="AN157" i="3"/>
  <c r="BG157" i="3"/>
  <c r="AS157" i="3"/>
  <c r="BF157" i="3"/>
  <c r="AR157" i="3"/>
  <c r="AM157" i="3"/>
  <c r="BL157" i="3"/>
  <c r="BC157" i="3"/>
  <c r="BD157" i="3"/>
  <c r="AP157" i="3"/>
  <c r="BI157" i="3"/>
  <c r="AV157" i="3"/>
  <c r="AY157" i="3"/>
  <c r="BN157" i="3"/>
  <c r="AZ157" i="3"/>
  <c r="AU157" i="3"/>
  <c r="AK154" i="3"/>
  <c r="BG154" i="3"/>
  <c r="AY154" i="3"/>
  <c r="AQ154" i="3"/>
  <c r="BL154" i="3"/>
  <c r="BD154" i="3"/>
  <c r="AV154" i="3"/>
  <c r="AN154" i="3"/>
  <c r="BK154" i="3"/>
  <c r="BA154" i="3"/>
  <c r="AO154" i="3"/>
  <c r="BI154" i="3"/>
  <c r="AW154" i="3"/>
  <c r="AM154" i="3"/>
  <c r="BF154" i="3"/>
  <c r="AT154" i="3"/>
  <c r="BM154" i="3"/>
  <c r="AS154" i="3"/>
  <c r="BB154" i="3"/>
  <c r="AP154" i="3"/>
  <c r="AU154" i="3"/>
  <c r="BE154" i="3"/>
  <c r="BN154" i="3"/>
  <c r="AZ154" i="3"/>
  <c r="AL154" i="3"/>
  <c r="BH154" i="3"/>
  <c r="BC154" i="3"/>
  <c r="BJ154" i="3"/>
  <c r="AX154" i="3"/>
  <c r="AR154" i="3"/>
  <c r="AK150" i="3"/>
  <c r="BI150" i="3"/>
  <c r="BA150" i="3"/>
  <c r="BG150" i="3"/>
  <c r="AW150" i="3"/>
  <c r="AO150" i="3"/>
  <c r="BJ150" i="3"/>
  <c r="BB150" i="3"/>
  <c r="AT150" i="3"/>
  <c r="AL150" i="3"/>
  <c r="BC150" i="3"/>
  <c r="AQ150" i="3"/>
  <c r="BH150" i="3"/>
  <c r="AX150" i="3"/>
  <c r="AN150" i="3"/>
  <c r="AY150" i="3"/>
  <c r="BF150" i="3"/>
  <c r="AS150" i="3"/>
  <c r="AP150" i="3"/>
  <c r="BM150" i="3"/>
  <c r="AM150" i="3"/>
  <c r="AV150" i="3"/>
  <c r="BE150" i="3"/>
  <c r="AZ150" i="3"/>
  <c r="BK150" i="3"/>
  <c r="AU150" i="3"/>
  <c r="BN150" i="3"/>
  <c r="BD150" i="3"/>
  <c r="AR150" i="3"/>
  <c r="BL150" i="3"/>
  <c r="AK169" i="3"/>
  <c r="BI169" i="3"/>
  <c r="BA169" i="3"/>
  <c r="AS169" i="3"/>
  <c r="BN169" i="3"/>
  <c r="BF169" i="3"/>
  <c r="AX169" i="3"/>
  <c r="AP169" i="3"/>
  <c r="BK169" i="3"/>
  <c r="AY169" i="3"/>
  <c r="AO169" i="3"/>
  <c r="BH169" i="3"/>
  <c r="AV169" i="3"/>
  <c r="AL169" i="3"/>
  <c r="BG169" i="3"/>
  <c r="AW169" i="3"/>
  <c r="BD169" i="3"/>
  <c r="BJ169" i="3"/>
  <c r="AZ169" i="3"/>
  <c r="AM169" i="3"/>
  <c r="AT169" i="3"/>
  <c r="BC169" i="3"/>
  <c r="BE169" i="3"/>
  <c r="AU169" i="3"/>
  <c r="BL169" i="3"/>
  <c r="BB169" i="3"/>
  <c r="AR169" i="3"/>
  <c r="BM169" i="3"/>
  <c r="AQ169" i="3"/>
  <c r="AN169" i="3"/>
  <c r="I178" i="3"/>
  <c r="I182" i="3" s="1"/>
  <c r="I180" i="3"/>
  <c r="I183" i="3"/>
  <c r="I179" i="3"/>
  <c r="I181" i="3"/>
  <c r="I177" i="3"/>
  <c r="E74" i="3"/>
  <c r="D177" i="3"/>
  <c r="D178" i="3" s="1"/>
  <c r="Q177" i="3"/>
  <c r="AK137" i="3"/>
  <c r="BM137" i="3"/>
  <c r="BE137" i="3"/>
  <c r="AW137" i="3"/>
  <c r="AO137" i="3"/>
  <c r="BJ137" i="3"/>
  <c r="BB137" i="3"/>
  <c r="AT137" i="3"/>
  <c r="AL137" i="3"/>
  <c r="BI137" i="3"/>
  <c r="AY137" i="3"/>
  <c r="AM137" i="3"/>
  <c r="BF137" i="3"/>
  <c r="AV137" i="3"/>
  <c r="BA137" i="3"/>
  <c r="BN137" i="3"/>
  <c r="AZ137" i="3"/>
  <c r="AN137" i="3"/>
  <c r="BC137" i="3"/>
  <c r="BL137" i="3"/>
  <c r="AR137" i="3"/>
  <c r="AU137" i="3"/>
  <c r="BH137" i="3"/>
  <c r="AP137" i="3"/>
  <c r="BK137" i="3"/>
  <c r="BD137" i="3"/>
  <c r="BG137" i="3"/>
  <c r="AX137" i="3"/>
  <c r="AQ137" i="3"/>
  <c r="AS137" i="3"/>
  <c r="D179" i="3"/>
  <c r="D183" i="3" s="1"/>
  <c r="D180" i="3"/>
  <c r="Q180" i="3"/>
  <c r="E75" i="3"/>
  <c r="M183" i="3"/>
  <c r="AG177" i="3"/>
  <c r="E179" i="3"/>
  <c r="AK149" i="3"/>
  <c r="BG149" i="3"/>
  <c r="AY149" i="3"/>
  <c r="AQ149" i="3"/>
  <c r="BL149" i="3"/>
  <c r="BD149" i="3"/>
  <c r="AV149" i="3"/>
  <c r="AN149" i="3"/>
  <c r="BK149" i="3"/>
  <c r="BA149" i="3"/>
  <c r="AO149" i="3"/>
  <c r="BH149" i="3"/>
  <c r="AX149" i="3"/>
  <c r="AL149" i="3"/>
  <c r="BI149" i="3"/>
  <c r="AW149" i="3"/>
  <c r="AM149" i="3"/>
  <c r="BF149" i="3"/>
  <c r="AT149" i="3"/>
  <c r="BC149" i="3"/>
  <c r="BJ149" i="3"/>
  <c r="AP149" i="3"/>
  <c r="BE149" i="3"/>
  <c r="AU149" i="3"/>
  <c r="BB149" i="3"/>
  <c r="AR149" i="3"/>
  <c r="BM149" i="3"/>
  <c r="AS149" i="3"/>
  <c r="AZ149" i="3"/>
  <c r="BN149" i="3"/>
  <c r="AK171" i="3"/>
  <c r="BM171" i="3"/>
  <c r="BE171" i="3"/>
  <c r="AW171" i="3"/>
  <c r="AO171" i="3"/>
  <c r="BJ171" i="3"/>
  <c r="BB171" i="3"/>
  <c r="AT171" i="3"/>
  <c r="AL171" i="3"/>
  <c r="BK171" i="3"/>
  <c r="BA171" i="3"/>
  <c r="AQ171" i="3"/>
  <c r="BH171" i="3"/>
  <c r="AX171" i="3"/>
  <c r="AN171" i="3"/>
  <c r="BI171" i="3"/>
  <c r="AM171" i="3"/>
  <c r="AV171" i="3"/>
  <c r="BC171" i="3"/>
  <c r="AZ171" i="3"/>
  <c r="AY171" i="3"/>
  <c r="BF171" i="3"/>
  <c r="AS171" i="3"/>
  <c r="AP171" i="3"/>
  <c r="BG171" i="3"/>
  <c r="AU171" i="3"/>
  <c r="BN171" i="3"/>
  <c r="BD171" i="3"/>
  <c r="AR171" i="3"/>
  <c r="BL171" i="3"/>
  <c r="AK142" i="3"/>
  <c r="BI142" i="3"/>
  <c r="BA142" i="3"/>
  <c r="AS142" i="3"/>
  <c r="BN142" i="3"/>
  <c r="BF142" i="3"/>
  <c r="AX142" i="3"/>
  <c r="AP142" i="3"/>
  <c r="BK142" i="3"/>
  <c r="AY142" i="3"/>
  <c r="AO142" i="3"/>
  <c r="BH142" i="3"/>
  <c r="AV142" i="3"/>
  <c r="AL142" i="3"/>
  <c r="BE142" i="3"/>
  <c r="AQ142" i="3"/>
  <c r="BD142" i="3"/>
  <c r="AR142" i="3"/>
  <c r="BC142" i="3"/>
  <c r="AM142" i="3"/>
  <c r="BB142" i="3"/>
  <c r="AN142" i="3"/>
  <c r="BG142" i="3"/>
  <c r="BJ142" i="3"/>
  <c r="AW142" i="3"/>
  <c r="AZ142" i="3"/>
  <c r="BM142" i="3"/>
  <c r="BL142" i="3"/>
  <c r="AU142" i="3"/>
  <c r="AT142" i="3"/>
  <c r="AK161" i="3"/>
  <c r="BI161" i="3"/>
  <c r="BA161" i="3"/>
  <c r="AS161" i="3"/>
  <c r="BN161" i="3"/>
  <c r="BF161" i="3"/>
  <c r="AX161" i="3"/>
  <c r="AP161" i="3"/>
  <c r="BK161" i="3"/>
  <c r="AY161" i="3"/>
  <c r="AO161" i="3"/>
  <c r="BH161" i="3"/>
  <c r="AV161" i="3"/>
  <c r="AL161" i="3"/>
  <c r="BG161" i="3"/>
  <c r="AU161" i="3"/>
  <c r="BJ161" i="3"/>
  <c r="AT161" i="3"/>
  <c r="BL161" i="3"/>
  <c r="BE161" i="3"/>
  <c r="AQ161" i="3"/>
  <c r="BD161" i="3"/>
  <c r="AR161" i="3"/>
  <c r="AW161" i="3"/>
  <c r="AZ161" i="3"/>
  <c r="BC161" i="3"/>
  <c r="AM161" i="3"/>
  <c r="BB161" i="3"/>
  <c r="AN161" i="3"/>
  <c r="BM161" i="3"/>
  <c r="AK141" i="3"/>
  <c r="BG141" i="3"/>
  <c r="AY141" i="3"/>
  <c r="AQ141" i="3"/>
  <c r="BL141" i="3"/>
  <c r="BD141" i="3"/>
  <c r="AV141" i="3"/>
  <c r="AN141" i="3"/>
  <c r="BK141" i="3"/>
  <c r="BA141" i="3"/>
  <c r="AO141" i="3"/>
  <c r="BH141" i="3"/>
  <c r="AX141" i="3"/>
  <c r="AL141" i="3"/>
  <c r="BI141" i="3"/>
  <c r="AU141" i="3"/>
  <c r="BJ141" i="3"/>
  <c r="AT141" i="3"/>
  <c r="BE141" i="3"/>
  <c r="AS141" i="3"/>
  <c r="BF141" i="3"/>
  <c r="AR141" i="3"/>
  <c r="BM141" i="3"/>
  <c r="BN141" i="3"/>
  <c r="AP141" i="3"/>
  <c r="BC141" i="3"/>
  <c r="BB141" i="3"/>
  <c r="AM141" i="3"/>
  <c r="AW141" i="3"/>
  <c r="AZ141" i="3"/>
  <c r="AK163" i="3"/>
  <c r="BI163" i="3"/>
  <c r="BA163" i="3"/>
  <c r="AS163" i="3"/>
  <c r="BN163" i="3"/>
  <c r="BF163" i="3"/>
  <c r="AX163" i="3"/>
  <c r="AP163" i="3"/>
  <c r="BE163" i="3"/>
  <c r="AU163" i="3"/>
  <c r="BL163" i="3"/>
  <c r="BB163" i="3"/>
  <c r="AR163" i="3"/>
  <c r="BM163" i="3"/>
  <c r="AY163" i="3"/>
  <c r="AM163" i="3"/>
  <c r="AZ163" i="3"/>
  <c r="AL163" i="3"/>
  <c r="BK163" i="3"/>
  <c r="AW163" i="3"/>
  <c r="BJ163" i="3"/>
  <c r="AV163" i="3"/>
  <c r="AQ163" i="3"/>
  <c r="AT163" i="3"/>
  <c r="AO163" i="3"/>
  <c r="AN163" i="3"/>
  <c r="BC163" i="3"/>
  <c r="BG163" i="3"/>
  <c r="BH163" i="3"/>
  <c r="BD163" i="3"/>
  <c r="AK162" i="3"/>
  <c r="BK162" i="3"/>
  <c r="BC162" i="3"/>
  <c r="AU162" i="3"/>
  <c r="AM162" i="3"/>
  <c r="BH162" i="3"/>
  <c r="AZ162" i="3"/>
  <c r="AR162" i="3"/>
  <c r="BG162" i="3"/>
  <c r="AW162" i="3"/>
  <c r="BN162" i="3"/>
  <c r="BD162" i="3"/>
  <c r="AT162" i="3"/>
  <c r="BE162" i="3"/>
  <c r="AQ162" i="3"/>
  <c r="BF162" i="3"/>
  <c r="AP162" i="3"/>
  <c r="AV162" i="3"/>
  <c r="BA162" i="3"/>
  <c r="AO162" i="3"/>
  <c r="BB162" i="3"/>
  <c r="AN162" i="3"/>
  <c r="BI162" i="3"/>
  <c r="BM162" i="3"/>
  <c r="AY162" i="3"/>
  <c r="BL162" i="3"/>
  <c r="AX162" i="3"/>
  <c r="AL162" i="3"/>
  <c r="AS162" i="3"/>
  <c r="BJ162" i="3"/>
  <c r="AK148" i="3"/>
  <c r="BK148" i="3"/>
  <c r="BC148" i="3"/>
  <c r="AU148" i="3"/>
  <c r="AM148" i="3"/>
  <c r="BH148" i="3"/>
  <c r="AZ148" i="3"/>
  <c r="AR148" i="3"/>
  <c r="BG148" i="3"/>
  <c r="AW148" i="3"/>
  <c r="BN148" i="3"/>
  <c r="BD148" i="3"/>
  <c r="AT148" i="3"/>
  <c r="BM148" i="3"/>
  <c r="AY148" i="3"/>
  <c r="BL148" i="3"/>
  <c r="AX148" i="3"/>
  <c r="AL148" i="3"/>
  <c r="BI148" i="3"/>
  <c r="AS148" i="3"/>
  <c r="BJ148" i="3"/>
  <c r="AV148" i="3"/>
  <c r="AO148" i="3"/>
  <c r="AN148" i="3"/>
  <c r="AP148" i="3"/>
  <c r="BE148" i="3"/>
  <c r="BF148" i="3"/>
  <c r="AQ148" i="3"/>
  <c r="BA148" i="3"/>
  <c r="BB148" i="3"/>
  <c r="M177" i="3"/>
  <c r="AK140" i="3"/>
  <c r="BG140" i="3"/>
  <c r="AY140" i="3"/>
  <c r="AQ140" i="3"/>
  <c r="BL140" i="3"/>
  <c r="BD140" i="3"/>
  <c r="AV140" i="3"/>
  <c r="AN140" i="3"/>
  <c r="BK140" i="3"/>
  <c r="BA140" i="3"/>
  <c r="AO140" i="3"/>
  <c r="BH140" i="3"/>
  <c r="AX140" i="3"/>
  <c r="AL140" i="3"/>
  <c r="BM140" i="3"/>
  <c r="AW140" i="3"/>
  <c r="BN140" i="3"/>
  <c r="AZ140" i="3"/>
  <c r="BI140" i="3"/>
  <c r="AU140" i="3"/>
  <c r="BJ140" i="3"/>
  <c r="AT140" i="3"/>
  <c r="AS140" i="3"/>
  <c r="AR140" i="3"/>
  <c r="AM140" i="3"/>
  <c r="AP140" i="3"/>
  <c r="BB140" i="3"/>
  <c r="BE140" i="3"/>
  <c r="BF140" i="3"/>
  <c r="BC140" i="3"/>
  <c r="AK166" i="3"/>
  <c r="BG166" i="3"/>
  <c r="AY166" i="3"/>
  <c r="AQ166" i="3"/>
  <c r="BL166" i="3"/>
  <c r="BM166" i="3"/>
  <c r="BC166" i="3"/>
  <c r="AS166" i="3"/>
  <c r="BJ166" i="3"/>
  <c r="BB166" i="3"/>
  <c r="AT166" i="3"/>
  <c r="AL166" i="3"/>
  <c r="BA166" i="3"/>
  <c r="AM166" i="3"/>
  <c r="BD166" i="3"/>
  <c r="AR166" i="3"/>
  <c r="BE166" i="3"/>
  <c r="BN166" i="3"/>
  <c r="AX166" i="3"/>
  <c r="AW166" i="3"/>
  <c r="BH166" i="3"/>
  <c r="AV166" i="3"/>
  <c r="AU166" i="3"/>
  <c r="AP166" i="3"/>
  <c r="AO166" i="3"/>
  <c r="AN166" i="3"/>
  <c r="BI166" i="3"/>
  <c r="AZ166" i="3"/>
  <c r="BK166" i="3"/>
  <c r="BF166" i="3"/>
  <c r="AK159" i="3"/>
  <c r="BK159" i="3"/>
  <c r="BC159" i="3"/>
  <c r="AU159" i="3"/>
  <c r="AM159" i="3"/>
  <c r="BH159" i="3"/>
  <c r="AZ159" i="3"/>
  <c r="AR159" i="3"/>
  <c r="BI159" i="3"/>
  <c r="AY159" i="3"/>
  <c r="AO159" i="3"/>
  <c r="BF159" i="3"/>
  <c r="AV159" i="3"/>
  <c r="AL159" i="3"/>
  <c r="BG159" i="3"/>
  <c r="AW159" i="3"/>
  <c r="BN159" i="3"/>
  <c r="BD159" i="3"/>
  <c r="AT159" i="3"/>
  <c r="BM159" i="3"/>
  <c r="AQ159" i="3"/>
  <c r="AX159" i="3"/>
  <c r="AS159" i="3"/>
  <c r="BE159" i="3"/>
  <c r="BL159" i="3"/>
  <c r="AP159" i="3"/>
  <c r="BB159" i="3"/>
  <c r="BA159" i="3"/>
  <c r="BJ159" i="3"/>
  <c r="AN159" i="3"/>
  <c r="AK132" i="3"/>
  <c r="AM132" i="3"/>
  <c r="AO132" i="3"/>
  <c r="AQ132" i="3"/>
  <c r="AL132" i="3"/>
  <c r="AN132" i="3"/>
  <c r="AT132" i="3"/>
  <c r="AU132" i="3"/>
  <c r="AY132" i="3"/>
  <c r="BC132" i="3"/>
  <c r="BG132" i="3"/>
  <c r="BK132" i="3"/>
  <c r="AW132" i="3"/>
  <c r="BB132" i="3"/>
  <c r="BH132" i="3"/>
  <c r="BM132" i="3"/>
  <c r="BD132" i="3"/>
  <c r="BN132" i="3"/>
  <c r="AS132" i="3"/>
  <c r="AV132" i="3"/>
  <c r="BL132" i="3"/>
  <c r="C184" i="3"/>
  <c r="AX132" i="3"/>
  <c r="BI132" i="3"/>
  <c r="BA132" i="3"/>
  <c r="AR132" i="3"/>
  <c r="AZ132" i="3"/>
  <c r="BE132" i="3"/>
  <c r="BJ132" i="3"/>
  <c r="AP132" i="3"/>
  <c r="BF132" i="3"/>
  <c r="AK158" i="3"/>
  <c r="BG158" i="3"/>
  <c r="AY158" i="3"/>
  <c r="AQ158" i="3"/>
  <c r="BL158" i="3"/>
  <c r="BD158" i="3"/>
  <c r="AV158" i="3"/>
  <c r="AN158" i="3"/>
  <c r="BM158" i="3"/>
  <c r="BC158" i="3"/>
  <c r="AS158" i="3"/>
  <c r="BJ158" i="3"/>
  <c r="AZ158" i="3"/>
  <c r="AP158" i="3"/>
  <c r="BA158" i="3"/>
  <c r="AM158" i="3"/>
  <c r="BB158" i="3"/>
  <c r="AL158" i="3"/>
  <c r="BK158" i="3"/>
  <c r="BN158" i="3"/>
  <c r="BE158" i="3"/>
  <c r="AR158" i="3"/>
  <c r="AW158" i="3"/>
  <c r="AX158" i="3"/>
  <c r="AO158" i="3"/>
  <c r="BI158" i="3"/>
  <c r="AU158" i="3"/>
  <c r="BH158" i="3"/>
  <c r="AT158" i="3"/>
  <c r="BF158" i="3"/>
  <c r="AK153" i="3"/>
  <c r="BM153" i="3"/>
  <c r="BE153" i="3"/>
  <c r="AW153" i="3"/>
  <c r="AO153" i="3"/>
  <c r="BJ153" i="3"/>
  <c r="BB153" i="3"/>
  <c r="AT153" i="3"/>
  <c r="AL153" i="3"/>
  <c r="BG153" i="3"/>
  <c r="AU153" i="3"/>
  <c r="BN153" i="3"/>
  <c r="BD153" i="3"/>
  <c r="AR153" i="3"/>
  <c r="BI153" i="3"/>
  <c r="AS153" i="3"/>
  <c r="BH153" i="3"/>
  <c r="AV153" i="3"/>
  <c r="BC153" i="3"/>
  <c r="AQ153" i="3"/>
  <c r="BF153" i="3"/>
  <c r="AP153" i="3"/>
  <c r="BK153" i="3"/>
  <c r="BL153" i="3"/>
  <c r="AN153" i="3"/>
  <c r="BA153" i="3"/>
  <c r="AZ153" i="3"/>
  <c r="AY153" i="3"/>
  <c r="AX153" i="3"/>
  <c r="AM153" i="3"/>
  <c r="Q183" i="3"/>
  <c r="Q178" i="3"/>
  <c r="Q182" i="3" s="1"/>
  <c r="M180" i="3"/>
  <c r="M178" i="3"/>
  <c r="M182" i="3" s="1"/>
  <c r="AG180" i="3"/>
  <c r="E177" i="3"/>
  <c r="E178" i="3" s="1"/>
  <c r="AK133" i="3"/>
  <c r="BG133" i="3"/>
  <c r="AY133" i="3"/>
  <c r="AQ133" i="3"/>
  <c r="BL133" i="3"/>
  <c r="BD133" i="3"/>
  <c r="AV133" i="3"/>
  <c r="AN133" i="3"/>
  <c r="BE133" i="3"/>
  <c r="AU133" i="3"/>
  <c r="BN133" i="3"/>
  <c r="BB133" i="3"/>
  <c r="AR133" i="3"/>
  <c r="BI133" i="3"/>
  <c r="AS133" i="3"/>
  <c r="BH133" i="3"/>
  <c r="AT133" i="3"/>
  <c r="BJ133" i="3"/>
  <c r="BC133" i="3"/>
  <c r="AO133" i="3"/>
  <c r="BF133" i="3"/>
  <c r="AP133" i="3"/>
  <c r="BK133" i="3"/>
  <c r="AX133" i="3"/>
  <c r="BM133" i="3"/>
  <c r="BA133" i="3"/>
  <c r="AM133" i="3"/>
  <c r="AZ133" i="3"/>
  <c r="AL133" i="3"/>
  <c r="AW133" i="3"/>
  <c r="AK155" i="3"/>
  <c r="BK155" i="3"/>
  <c r="BC155" i="3"/>
  <c r="AU155" i="3"/>
  <c r="AM155" i="3"/>
  <c r="BF155" i="3"/>
  <c r="AX155" i="3"/>
  <c r="AP155" i="3"/>
  <c r="BG155" i="3"/>
  <c r="AW155" i="3"/>
  <c r="BL155" i="3"/>
  <c r="BB155" i="3"/>
  <c r="AR155" i="3"/>
  <c r="BM155" i="3"/>
  <c r="BE155" i="3"/>
  <c r="AS155" i="3"/>
  <c r="BJ155" i="3"/>
  <c r="AZ155" i="3"/>
  <c r="AN155" i="3"/>
  <c r="AY155" i="3"/>
  <c r="BD155" i="3"/>
  <c r="BA155" i="3"/>
  <c r="BN155" i="3"/>
  <c r="AQ155" i="3"/>
  <c r="AV155" i="3"/>
  <c r="BH155" i="3"/>
  <c r="BI155" i="3"/>
  <c r="AO155" i="3"/>
  <c r="AT155" i="3"/>
  <c r="AL155" i="3"/>
  <c r="AK144" i="3"/>
  <c r="BG144" i="3"/>
  <c r="AY144" i="3"/>
  <c r="AQ144" i="3"/>
  <c r="BL144" i="3"/>
  <c r="BD144" i="3"/>
  <c r="AV144" i="3"/>
  <c r="AN144" i="3"/>
  <c r="BK144" i="3"/>
  <c r="BA144" i="3"/>
  <c r="AO144" i="3"/>
  <c r="BH144" i="3"/>
  <c r="AX144" i="3"/>
  <c r="AL144" i="3"/>
  <c r="AW144" i="3"/>
  <c r="BF144" i="3"/>
  <c r="BM144" i="3"/>
  <c r="BC144" i="3"/>
  <c r="BJ144" i="3"/>
  <c r="BI144" i="3"/>
  <c r="AM144" i="3"/>
  <c r="AT144" i="3"/>
  <c r="AS144" i="3"/>
  <c r="AP144" i="3"/>
  <c r="BE144" i="3"/>
  <c r="AU144" i="3"/>
  <c r="BN144" i="3"/>
  <c r="BB144" i="3"/>
  <c r="AR144" i="3"/>
  <c r="AZ144" i="3"/>
  <c r="AK170" i="3"/>
  <c r="BI170" i="3"/>
  <c r="BA170" i="3"/>
  <c r="AS170" i="3"/>
  <c r="BN170" i="3"/>
  <c r="BF170" i="3"/>
  <c r="AX170" i="3"/>
  <c r="AP170" i="3"/>
  <c r="BM170" i="3"/>
  <c r="BC170" i="3"/>
  <c r="AQ170" i="3"/>
  <c r="BJ170" i="3"/>
  <c r="AZ170" i="3"/>
  <c r="AN170" i="3"/>
  <c r="BE170" i="3"/>
  <c r="AO170" i="3"/>
  <c r="BD170" i="3"/>
  <c r="AR170" i="3"/>
  <c r="AU170" i="3"/>
  <c r="BH170" i="3"/>
  <c r="AY170" i="3"/>
  <c r="AM170" i="3"/>
  <c r="BB170" i="3"/>
  <c r="AL170" i="3"/>
  <c r="BG170" i="3"/>
  <c r="AT170" i="3"/>
  <c r="BK170" i="3"/>
  <c r="AW170" i="3"/>
  <c r="BL170" i="3"/>
  <c r="AV170" i="3"/>
  <c r="AK146" i="3"/>
  <c r="BG146" i="3"/>
  <c r="AY146" i="3"/>
  <c r="AQ146" i="3"/>
  <c r="BL146" i="3"/>
  <c r="BD146" i="3"/>
  <c r="AV146" i="3"/>
  <c r="AN146" i="3"/>
  <c r="BI146" i="3"/>
  <c r="AW146" i="3"/>
  <c r="AM146" i="3"/>
  <c r="BF146" i="3"/>
  <c r="AT146" i="3"/>
  <c r="BE146" i="3"/>
  <c r="AU146" i="3"/>
  <c r="BN146" i="3"/>
  <c r="BB146" i="3"/>
  <c r="AR146" i="3"/>
  <c r="BA146" i="3"/>
  <c r="BH146" i="3"/>
  <c r="AL146" i="3"/>
  <c r="AP146" i="3"/>
  <c r="BM146" i="3"/>
  <c r="AS146" i="3"/>
  <c r="AZ146" i="3"/>
  <c r="BC146" i="3"/>
  <c r="BJ146" i="3"/>
  <c r="BK146" i="3"/>
  <c r="AO146" i="3"/>
  <c r="AX146" i="3"/>
  <c r="AK165" i="3"/>
  <c r="BK165" i="3"/>
  <c r="BC165" i="3"/>
  <c r="AU165" i="3"/>
  <c r="AM165" i="3"/>
  <c r="BH165" i="3"/>
  <c r="AZ165" i="3"/>
  <c r="AR165" i="3"/>
  <c r="BE165" i="3"/>
  <c r="AS165" i="3"/>
  <c r="BL165" i="3"/>
  <c r="BB165" i="3"/>
  <c r="AP165" i="3"/>
  <c r="BM165" i="3"/>
  <c r="AY165" i="3"/>
  <c r="BN165" i="3"/>
  <c r="AX165" i="3"/>
  <c r="AL165" i="3"/>
  <c r="BA165" i="3"/>
  <c r="BJ165" i="3"/>
  <c r="AT165" i="3"/>
  <c r="AW165" i="3"/>
  <c r="BF165" i="3"/>
  <c r="AN165" i="3"/>
  <c r="AQ165" i="3"/>
  <c r="AO165" i="3"/>
  <c r="BG165" i="3"/>
  <c r="BI165" i="3"/>
  <c r="BD165" i="3"/>
  <c r="AV165" i="3"/>
  <c r="AK145" i="3"/>
  <c r="BK145" i="3"/>
  <c r="BC145" i="3"/>
  <c r="AU145" i="3"/>
  <c r="AM145" i="3"/>
  <c r="BH145" i="3"/>
  <c r="AZ145" i="3"/>
  <c r="AR145" i="3"/>
  <c r="BI145" i="3"/>
  <c r="AY145" i="3"/>
  <c r="AO145" i="3"/>
  <c r="BF145" i="3"/>
  <c r="AV145" i="3"/>
  <c r="AL145" i="3"/>
  <c r="BA145" i="3"/>
  <c r="BN145" i="3"/>
  <c r="BB145" i="3"/>
  <c r="AN145" i="3"/>
  <c r="BM145" i="3"/>
  <c r="AW145" i="3"/>
  <c r="BL145" i="3"/>
  <c r="AX145" i="3"/>
  <c r="AS145" i="3"/>
  <c r="AT145" i="3"/>
  <c r="BD145" i="3"/>
  <c r="AQ145" i="3"/>
  <c r="AP145" i="3"/>
  <c r="BE145" i="3"/>
  <c r="BG145" i="3"/>
  <c r="BJ145" i="3"/>
  <c r="AK167" i="3"/>
  <c r="BK167" i="3"/>
  <c r="BC167" i="3"/>
  <c r="AU167" i="3"/>
  <c r="AM167" i="3"/>
  <c r="BH167" i="3"/>
  <c r="AZ167" i="3"/>
  <c r="AR167" i="3"/>
  <c r="BG167" i="3"/>
  <c r="AW167" i="3"/>
  <c r="BN167" i="3"/>
  <c r="BD167" i="3"/>
  <c r="AT167" i="3"/>
  <c r="AS167" i="3"/>
  <c r="BB167" i="3"/>
  <c r="AO167" i="3"/>
  <c r="AL167" i="3"/>
  <c r="BE167" i="3"/>
  <c r="BL167" i="3"/>
  <c r="AP167" i="3"/>
  <c r="BI167" i="3"/>
  <c r="BF167" i="3"/>
  <c r="AV167" i="3"/>
  <c r="BM167" i="3"/>
  <c r="BA167" i="3"/>
  <c r="AQ167" i="3"/>
  <c r="BJ167" i="3"/>
  <c r="AX167" i="3"/>
  <c r="AN167" i="3"/>
  <c r="AY167" i="3"/>
  <c r="F177" i="3"/>
  <c r="F178" i="3" s="1"/>
  <c r="F179" i="3"/>
  <c r="F183" i="3" s="1"/>
  <c r="F180" i="3"/>
  <c r="K178" i="3"/>
  <c r="K182" i="3" s="1"/>
  <c r="K179" i="3"/>
  <c r="K180" i="3"/>
  <c r="K183" i="3"/>
  <c r="K181" i="3"/>
  <c r="K177" i="3"/>
  <c r="O178" i="3"/>
  <c r="O182" i="3" s="1"/>
  <c r="O181" i="3"/>
  <c r="O179" i="3"/>
  <c r="O183" i="3"/>
  <c r="O177" i="3"/>
  <c r="O180" i="3"/>
  <c r="P178" i="3"/>
  <c r="P182" i="3" s="1"/>
  <c r="P181" i="3"/>
  <c r="P179" i="3"/>
  <c r="P180" i="3"/>
  <c r="P183" i="3"/>
  <c r="P177" i="3"/>
  <c r="T178" i="3"/>
  <c r="T182" i="3" s="1"/>
  <c r="T177" i="3"/>
  <c r="T181" i="3"/>
  <c r="T180" i="3"/>
  <c r="T183" i="3"/>
  <c r="T179" i="3"/>
  <c r="X178" i="3"/>
  <c r="X182" i="3" s="1"/>
  <c r="X181" i="3"/>
  <c r="X179" i="3"/>
  <c r="X180" i="3"/>
  <c r="X183" i="3"/>
  <c r="X177" i="3"/>
  <c r="H178" i="3"/>
  <c r="H182" i="3" s="1"/>
  <c r="H181" i="3"/>
  <c r="H179" i="3"/>
  <c r="H180" i="3"/>
  <c r="H183" i="3"/>
  <c r="H177" i="3"/>
  <c r="AB178" i="3"/>
  <c r="AB182" i="3" s="1"/>
  <c r="AB177" i="3"/>
  <c r="AB181" i="3"/>
  <c r="AB179" i="3"/>
  <c r="AB180" i="3"/>
  <c r="AB183" i="3"/>
  <c r="R178" i="3"/>
  <c r="R182" i="3" s="1"/>
  <c r="R177" i="3"/>
  <c r="R181" i="3"/>
  <c r="R179" i="3"/>
  <c r="R180" i="3"/>
  <c r="R183" i="3"/>
  <c r="A224" i="4"/>
  <c r="A296" i="3" s="1"/>
  <c r="A282" i="3"/>
  <c r="A277" i="3"/>
  <c r="A219" i="4"/>
  <c r="A291" i="3" s="1"/>
  <c r="V178" i="3"/>
  <c r="V182" i="3" s="1"/>
  <c r="V177" i="3"/>
  <c r="V179" i="3"/>
  <c r="V180" i="3"/>
  <c r="V183" i="3"/>
  <c r="V181" i="3"/>
  <c r="G178" i="3"/>
  <c r="G182" i="3" s="1"/>
  <c r="G181" i="3"/>
  <c r="G179" i="3"/>
  <c r="G180" i="3"/>
  <c r="G183" i="3"/>
  <c r="G177" i="3"/>
  <c r="Z178" i="3"/>
  <c r="Z182" i="3" s="1"/>
  <c r="Z177" i="3"/>
  <c r="Z181" i="3"/>
  <c r="Z179" i="3"/>
  <c r="Z180" i="3"/>
  <c r="Z183" i="3"/>
  <c r="L178" i="3"/>
  <c r="L182" i="3" s="1"/>
  <c r="L177" i="3"/>
  <c r="L181" i="3"/>
  <c r="L179" i="3"/>
  <c r="L180" i="3"/>
  <c r="L183" i="3"/>
  <c r="AD178" i="3"/>
  <c r="AD182" i="3" s="1"/>
  <c r="AD177" i="3"/>
  <c r="AD179" i="3"/>
  <c r="AD180" i="3"/>
  <c r="AD183" i="3"/>
  <c r="AD181" i="3"/>
  <c r="S178" i="3"/>
  <c r="S182" i="3" s="1"/>
  <c r="S179" i="3"/>
  <c r="S180" i="3"/>
  <c r="S183" i="3"/>
  <c r="S181" i="3"/>
  <c r="S177" i="3"/>
  <c r="B354" i="3"/>
  <c r="B336" i="3"/>
  <c r="C336" i="3" s="1"/>
  <c r="A227" i="4"/>
  <c r="A299" i="3" s="1"/>
  <c r="A285" i="3"/>
  <c r="W178" i="3"/>
  <c r="W182" i="3" s="1"/>
  <c r="W181" i="3"/>
  <c r="W179" i="3"/>
  <c r="W180" i="3"/>
  <c r="W177" i="3"/>
  <c r="W183" i="3"/>
  <c r="J178" i="3"/>
  <c r="J182" i="3" s="1"/>
  <c r="J177" i="3"/>
  <c r="J181" i="3"/>
  <c r="J179" i="3"/>
  <c r="J180" i="3"/>
  <c r="J183" i="3"/>
  <c r="AA178" i="3"/>
  <c r="AA182" i="3" s="1"/>
  <c r="AA179" i="3"/>
  <c r="AA180" i="3"/>
  <c r="AA183" i="3"/>
  <c r="AA181" i="3"/>
  <c r="AA177" i="3"/>
  <c r="N178" i="3"/>
  <c r="N182" i="3" s="1"/>
  <c r="N177" i="3"/>
  <c r="N179" i="3"/>
  <c r="N180" i="3"/>
  <c r="N183" i="3"/>
  <c r="N181" i="3"/>
  <c r="AE178" i="3"/>
  <c r="AE182" i="3" s="1"/>
  <c r="AE181" i="3"/>
  <c r="AE179" i="3"/>
  <c r="AE177" i="3"/>
  <c r="AE180" i="3"/>
  <c r="AE183" i="3"/>
  <c r="AF178" i="3"/>
  <c r="AF182" i="3" s="1"/>
  <c r="AF181" i="3"/>
  <c r="AF179" i="3"/>
  <c r="AF180" i="3"/>
  <c r="AF183" i="3"/>
  <c r="AF177" i="3"/>
  <c r="A334" i="3"/>
  <c r="A352" i="3"/>
  <c r="B356" i="3"/>
  <c r="B338" i="3"/>
  <c r="C338" i="3" s="1"/>
  <c r="C178" i="3"/>
  <c r="C183" i="3"/>
  <c r="F49" i="3"/>
  <c r="A280" i="3"/>
  <c r="A222" i="4"/>
  <c r="A294" i="3" s="1"/>
  <c r="B351" i="3"/>
  <c r="B333" i="3"/>
  <c r="C333" i="3" s="1"/>
  <c r="B355" i="3"/>
  <c r="B337" i="3"/>
  <c r="C337" i="3" s="1"/>
  <c r="B359" i="3"/>
  <c r="B341" i="3"/>
  <c r="C341" i="3" s="1"/>
  <c r="A339" i="3"/>
  <c r="A357" i="3"/>
  <c r="H81" i="3"/>
  <c r="F56" i="3"/>
  <c r="E50" i="3"/>
  <c r="E51" i="3" s="1"/>
  <c r="E62" i="3"/>
  <c r="E67" i="3"/>
  <c r="E72" i="3"/>
  <c r="E73" i="3" s="1"/>
  <c r="B335" i="3"/>
  <c r="C335" i="3" s="1"/>
  <c r="B353" i="3"/>
  <c r="B357" i="3"/>
  <c r="B339" i="3"/>
  <c r="C339" i="3" s="1"/>
  <c r="C187" i="3"/>
  <c r="C96" i="4"/>
  <c r="A218" i="4"/>
  <c r="A290" i="3" s="1"/>
  <c r="A276" i="3"/>
  <c r="A226" i="4"/>
  <c r="A298" i="3" s="1"/>
  <c r="A284" i="3"/>
  <c r="A353" i="3"/>
  <c r="A335" i="3"/>
  <c r="L45" i="3"/>
  <c r="K47" i="3"/>
  <c r="AN135" i="3" l="1"/>
  <c r="C186" i="3"/>
  <c r="C188" i="3" s="1"/>
  <c r="E181" i="3"/>
  <c r="E182" i="3" s="1"/>
  <c r="E183" i="3"/>
  <c r="F181" i="3"/>
  <c r="F182" i="3" s="1"/>
  <c r="D181" i="3"/>
  <c r="D182" i="3" s="1"/>
  <c r="A109" i="4"/>
  <c r="A60" i="4"/>
  <c r="A90" i="3"/>
  <c r="A140" i="3" s="1"/>
  <c r="C189" i="3"/>
  <c r="A356" i="3"/>
  <c r="A338" i="3"/>
  <c r="A359" i="3"/>
  <c r="A341" i="3"/>
  <c r="A333" i="3"/>
  <c r="A351" i="3"/>
  <c r="A340" i="3"/>
  <c r="A358" i="3"/>
  <c r="E451" i="3"/>
  <c r="E498" i="3"/>
  <c r="E427" i="3"/>
  <c r="E246" i="4"/>
  <c r="E231" i="4"/>
  <c r="E176" i="4"/>
  <c r="E530" i="3"/>
  <c r="H72" i="4"/>
  <c r="E367" i="3"/>
  <c r="E474" i="3"/>
  <c r="H130" i="3"/>
  <c r="F275" i="3"/>
  <c r="AL103" i="3"/>
  <c r="H126" i="3"/>
  <c r="E349" i="3"/>
  <c r="E320" i="3"/>
  <c r="E261" i="3"/>
  <c r="E144" i="4"/>
  <c r="F217" i="4"/>
  <c r="E163" i="4"/>
  <c r="E151" i="4"/>
  <c r="H50" i="4"/>
  <c r="E200" i="3"/>
  <c r="E375" i="3"/>
  <c r="E193" i="3"/>
  <c r="H103" i="3"/>
  <c r="E257" i="4"/>
  <c r="E241" i="4"/>
  <c r="F203" i="4"/>
  <c r="H99" i="4"/>
  <c r="AL81" i="3"/>
  <c r="E331" i="3"/>
  <c r="E216" i="3"/>
  <c r="F289" i="3"/>
  <c r="E235" i="4"/>
  <c r="H95" i="4"/>
  <c r="E235" i="3"/>
  <c r="E303" i="3"/>
  <c r="E189" i="4"/>
  <c r="AL130" i="3"/>
  <c r="E175" i="3"/>
  <c r="E248" i="3"/>
  <c r="E313" i="3"/>
  <c r="E397" i="3"/>
  <c r="G56" i="3"/>
  <c r="I81" i="3"/>
  <c r="F50" i="3"/>
  <c r="F51" i="3" s="1"/>
  <c r="F67" i="3"/>
  <c r="F62" i="3"/>
  <c r="F72" i="3"/>
  <c r="F73" i="3" s="1"/>
  <c r="A354" i="3"/>
  <c r="A336" i="3"/>
  <c r="L47" i="3"/>
  <c r="M45" i="3"/>
  <c r="H48" i="3"/>
  <c r="G49" i="3"/>
  <c r="A332" i="3"/>
  <c r="A350" i="3"/>
  <c r="C409" i="3"/>
  <c r="D409" i="3" s="1"/>
  <c r="C182" i="3"/>
  <c r="F127" i="3" s="1"/>
  <c r="AO135" i="3" l="1"/>
  <c r="G80" i="3"/>
  <c r="AK86" i="3" s="1"/>
  <c r="AL86" i="3" s="1"/>
  <c r="H80" i="3"/>
  <c r="I80" i="3"/>
  <c r="F352" i="3" s="1"/>
  <c r="AK89" i="3"/>
  <c r="AL89" i="3" s="1"/>
  <c r="A110" i="4"/>
  <c r="A91" i="3"/>
  <c r="A141" i="3" s="1"/>
  <c r="D357" i="3"/>
  <c r="D192" i="3"/>
  <c r="D175" i="4"/>
  <c r="G98" i="4"/>
  <c r="D462" i="3"/>
  <c r="D185" i="3"/>
  <c r="D485" i="3"/>
  <c r="D174" i="3"/>
  <c r="D464" i="3"/>
  <c r="D509" i="3"/>
  <c r="D460" i="3"/>
  <c r="AK80" i="3"/>
  <c r="D319" i="3"/>
  <c r="D150" i="4"/>
  <c r="D388" i="3"/>
  <c r="D348" i="3"/>
  <c r="D339" i="3"/>
  <c r="D341" i="3"/>
  <c r="D353" i="3"/>
  <c r="D338" i="3"/>
  <c r="D211" i="3"/>
  <c r="D212" i="3" s="1"/>
  <c r="D234" i="3"/>
  <c r="D398" i="3"/>
  <c r="D234" i="4"/>
  <c r="E288" i="3"/>
  <c r="D435" i="3"/>
  <c r="D247" i="3"/>
  <c r="D505" i="3"/>
  <c r="D487" i="3"/>
  <c r="D374" i="3"/>
  <c r="D352" i="3"/>
  <c r="D229" i="3"/>
  <c r="D184" i="3"/>
  <c r="AK129" i="3"/>
  <c r="D245" i="4"/>
  <c r="D433" i="3"/>
  <c r="D497" i="3"/>
  <c r="AK102" i="3"/>
  <c r="D488" i="3"/>
  <c r="D383" i="3"/>
  <c r="D260" i="3"/>
  <c r="D529" i="3"/>
  <c r="D187" i="3"/>
  <c r="D350" i="3"/>
  <c r="D377" i="3"/>
  <c r="G94" i="4"/>
  <c r="D321" i="3"/>
  <c r="D520" i="3"/>
  <c r="D312" i="3"/>
  <c r="D396" i="3"/>
  <c r="G49" i="4"/>
  <c r="G125" i="3"/>
  <c r="D387" i="3"/>
  <c r="D332" i="3"/>
  <c r="D340" i="3"/>
  <c r="D519" i="3"/>
  <c r="D230" i="4"/>
  <c r="D478" i="3"/>
  <c r="D378" i="3"/>
  <c r="D473" i="3"/>
  <c r="E274" i="3"/>
  <c r="D199" i="3"/>
  <c r="E202" i="4"/>
  <c r="D450" i="3"/>
  <c r="D354" i="3"/>
  <c r="D337" i="3"/>
  <c r="D334" i="3"/>
  <c r="D217" i="3"/>
  <c r="D434" i="3"/>
  <c r="D38" i="4"/>
  <c r="D256" i="4"/>
  <c r="G71" i="4"/>
  <c r="D43" i="4"/>
  <c r="D32" i="4"/>
  <c r="D240" i="4"/>
  <c r="D162" i="4"/>
  <c r="D356" i="3"/>
  <c r="D359" i="3"/>
  <c r="D351" i="3"/>
  <c r="D210" i="3"/>
  <c r="D465" i="3"/>
  <c r="D304" i="3"/>
  <c r="D302" i="3"/>
  <c r="D315" i="3"/>
  <c r="D455" i="3"/>
  <c r="D143" i="4"/>
  <c r="G129" i="3"/>
  <c r="D188" i="4"/>
  <c r="D316" i="3"/>
  <c r="G102" i="3"/>
  <c r="D314" i="3"/>
  <c r="E216" i="4"/>
  <c r="H56" i="3"/>
  <c r="J81" i="3"/>
  <c r="J80" i="3"/>
  <c r="G72" i="3"/>
  <c r="G73" i="3" s="1"/>
  <c r="G67" i="3"/>
  <c r="G62" i="3"/>
  <c r="G50" i="3"/>
  <c r="G51" i="3" s="1"/>
  <c r="F96" i="4"/>
  <c r="D96" i="4" s="1"/>
  <c r="D127" i="3"/>
  <c r="F335" i="3"/>
  <c r="F341" i="3"/>
  <c r="F338" i="3"/>
  <c r="F357" i="3"/>
  <c r="F358" i="3"/>
  <c r="F315" i="3"/>
  <c r="F321" i="3"/>
  <c r="I94" i="4"/>
  <c r="F524" i="3"/>
  <c r="F450" i="3"/>
  <c r="F260" i="3"/>
  <c r="F188" i="4"/>
  <c r="F387" i="3"/>
  <c r="F455" i="3"/>
  <c r="F398" i="3"/>
  <c r="F302" i="3"/>
  <c r="AM129" i="3"/>
  <c r="F230" i="4"/>
  <c r="F43" i="4"/>
  <c r="F462" i="3"/>
  <c r="F473" i="3"/>
  <c r="G288" i="3"/>
  <c r="G274" i="3"/>
  <c r="G216" i="4"/>
  <c r="I98" i="4"/>
  <c r="F465" i="3"/>
  <c r="F435" i="3"/>
  <c r="I102" i="3"/>
  <c r="F187" i="3"/>
  <c r="AM80" i="3"/>
  <c r="I125" i="3"/>
  <c r="F304" i="3"/>
  <c r="F317" i="3" s="1"/>
  <c r="H49" i="3"/>
  <c r="I48" i="3"/>
  <c r="N45" i="3"/>
  <c r="M47" i="3"/>
  <c r="F451" i="3"/>
  <c r="F231" i="4"/>
  <c r="F176" i="4"/>
  <c r="I95" i="4"/>
  <c r="F331" i="3"/>
  <c r="F303" i="3"/>
  <c r="AM130" i="3"/>
  <c r="F235" i="3"/>
  <c r="AM81" i="3"/>
  <c r="G217" i="4"/>
  <c r="F163" i="4"/>
  <c r="I72" i="4"/>
  <c r="F474" i="3"/>
  <c r="F498" i="3"/>
  <c r="E501" i="3" s="1"/>
  <c r="F367" i="3"/>
  <c r="G289" i="3"/>
  <c r="G275" i="3"/>
  <c r="F349" i="3"/>
  <c r="F216" i="3"/>
  <c r="I126" i="3"/>
  <c r="F246" i="4"/>
  <c r="F241" i="4"/>
  <c r="G203" i="4"/>
  <c r="F530" i="3"/>
  <c r="I50" i="4"/>
  <c r="F427" i="3"/>
  <c r="E429" i="3" s="1"/>
  <c r="F375" i="3"/>
  <c r="F397" i="3"/>
  <c r="E403" i="3" s="1"/>
  <c r="F320" i="3"/>
  <c r="I103" i="3"/>
  <c r="F261" i="3"/>
  <c r="F200" i="3"/>
  <c r="I130" i="3"/>
  <c r="F248" i="3"/>
  <c r="F144" i="4"/>
  <c r="F193" i="3"/>
  <c r="F189" i="4"/>
  <c r="F151" i="4"/>
  <c r="AM103" i="3"/>
  <c r="F235" i="4"/>
  <c r="F313" i="3"/>
  <c r="I99" i="4"/>
  <c r="F175" i="3"/>
  <c r="F257" i="4"/>
  <c r="AP135" i="3" l="1"/>
  <c r="D335" i="3"/>
  <c r="D501" i="3"/>
  <c r="D403" i="3"/>
  <c r="D426" i="3"/>
  <c r="D504" i="3" s="1"/>
  <c r="D333" i="3"/>
  <c r="D230" i="3"/>
  <c r="D355" i="3"/>
  <c r="D524" i="3"/>
  <c r="D366" i="3"/>
  <c r="D215" i="3"/>
  <c r="D330" i="3"/>
  <c r="D358" i="3"/>
  <c r="D360" i="3" s="1"/>
  <c r="D336" i="3"/>
  <c r="D342" i="3" s="1"/>
  <c r="AK85" i="3"/>
  <c r="AL85" i="3" s="1"/>
  <c r="D429" i="3"/>
  <c r="AK87" i="3"/>
  <c r="AK82" i="3"/>
  <c r="AL82" i="3" s="1"/>
  <c r="AL91" i="3"/>
  <c r="AK91" i="3"/>
  <c r="AK83" i="3"/>
  <c r="E356" i="3"/>
  <c r="AK134" i="3"/>
  <c r="AK136" i="3"/>
  <c r="F174" i="3"/>
  <c r="F505" i="3"/>
  <c r="F366" i="3"/>
  <c r="F256" i="4"/>
  <c r="F330" i="3"/>
  <c r="F433" i="3"/>
  <c r="F350" i="3"/>
  <c r="F184" i="3"/>
  <c r="F189" i="3" s="1"/>
  <c r="F319" i="3"/>
  <c r="F378" i="3"/>
  <c r="F529" i="3"/>
  <c r="F464" i="3"/>
  <c r="F234" i="4"/>
  <c r="F150" i="4"/>
  <c r="F210" i="3"/>
  <c r="F336" i="3"/>
  <c r="F185" i="3"/>
  <c r="F190" i="3" s="1"/>
  <c r="F215" i="3"/>
  <c r="F229" i="3"/>
  <c r="F38" i="4"/>
  <c r="F316" i="3"/>
  <c r="F434" i="3"/>
  <c r="F377" i="3"/>
  <c r="F383" i="3"/>
  <c r="F374" i="3"/>
  <c r="F519" i="3"/>
  <c r="F199" i="3"/>
  <c r="F485" i="3"/>
  <c r="F245" i="4"/>
  <c r="F217" i="3"/>
  <c r="F355" i="3"/>
  <c r="F339" i="3"/>
  <c r="F192" i="3"/>
  <c r="I129" i="3"/>
  <c r="F348" i="3"/>
  <c r="F497" i="3"/>
  <c r="F488" i="3"/>
  <c r="F162" i="4"/>
  <c r="F234" i="3"/>
  <c r="F426" i="3"/>
  <c r="F504" i="3" s="1"/>
  <c r="F509" i="3"/>
  <c r="F175" i="4"/>
  <c r="F247" i="3"/>
  <c r="F396" i="3"/>
  <c r="F478" i="3"/>
  <c r="I49" i="4"/>
  <c r="F143" i="4"/>
  <c r="AM102" i="3"/>
  <c r="F520" i="3"/>
  <c r="G202" i="4"/>
  <c r="F230" i="3"/>
  <c r="F211" i="3"/>
  <c r="F212" i="3" s="1"/>
  <c r="F351" i="3"/>
  <c r="F340" i="3"/>
  <c r="F332" i="3"/>
  <c r="F359" i="3"/>
  <c r="F356" i="3"/>
  <c r="I71" i="4"/>
  <c r="F388" i="3"/>
  <c r="F390" i="3" s="1"/>
  <c r="F312" i="3"/>
  <c r="F487" i="3"/>
  <c r="F32" i="4"/>
  <c r="F240" i="4"/>
  <c r="F314" i="3"/>
  <c r="F337" i="3"/>
  <c r="F334" i="3"/>
  <c r="F333" i="3"/>
  <c r="F353" i="3"/>
  <c r="F354" i="3"/>
  <c r="E352" i="3"/>
  <c r="E333" i="3"/>
  <c r="E334" i="3"/>
  <c r="E341" i="3"/>
  <c r="E210" i="3"/>
  <c r="E321" i="3"/>
  <c r="H49" i="4"/>
  <c r="E488" i="3"/>
  <c r="E374" i="3"/>
  <c r="E388" i="3"/>
  <c r="E150" i="4"/>
  <c r="E509" i="3"/>
  <c r="E434" i="3"/>
  <c r="E315" i="3"/>
  <c r="E175" i="4"/>
  <c r="E524" i="3"/>
  <c r="E426" i="3"/>
  <c r="E500" i="3" s="1"/>
  <c r="AL102" i="3"/>
  <c r="E230" i="4"/>
  <c r="E519" i="3"/>
  <c r="E450" i="3"/>
  <c r="E234" i="3"/>
  <c r="AL80" i="3"/>
  <c r="E199" i="3"/>
  <c r="E174" i="3"/>
  <c r="E348" i="3"/>
  <c r="H125" i="3"/>
  <c r="E358" i="3"/>
  <c r="E336" i="3"/>
  <c r="E211" i="3"/>
  <c r="E212" i="3" s="1"/>
  <c r="F216" i="4"/>
  <c r="E187" i="3"/>
  <c r="E529" i="3"/>
  <c r="E234" i="4"/>
  <c r="E433" i="3"/>
  <c r="E377" i="3"/>
  <c r="E247" i="3"/>
  <c r="E339" i="3"/>
  <c r="E338" i="3"/>
  <c r="E340" i="3"/>
  <c r="E355" i="3"/>
  <c r="E350" i="3"/>
  <c r="E217" i="3"/>
  <c r="E245" i="4"/>
  <c r="E43" i="4"/>
  <c r="E465" i="3"/>
  <c r="E312" i="3"/>
  <c r="E143" i="4"/>
  <c r="H98" i="4"/>
  <c r="E487" i="3"/>
  <c r="E396" i="3"/>
  <c r="E383" i="3"/>
  <c r="H94" i="4"/>
  <c r="E478" i="3"/>
  <c r="E398" i="3"/>
  <c r="AL129" i="3"/>
  <c r="E162" i="4"/>
  <c r="E473" i="3"/>
  <c r="E366" i="3"/>
  <c r="E192" i="3"/>
  <c r="E304" i="3"/>
  <c r="E306" i="3" s="1"/>
  <c r="E307" i="3" s="1"/>
  <c r="E308" i="3" s="1"/>
  <c r="E184" i="3"/>
  <c r="E505" i="3"/>
  <c r="H102" i="3"/>
  <c r="E229" i="3"/>
  <c r="E260" i="3"/>
  <c r="E351" i="3"/>
  <c r="E353" i="3"/>
  <c r="E354" i="3"/>
  <c r="E337" i="3"/>
  <c r="E332" i="3"/>
  <c r="E316" i="3"/>
  <c r="F202" i="4"/>
  <c r="E387" i="3"/>
  <c r="E462" i="3"/>
  <c r="F274" i="3"/>
  <c r="E240" i="4"/>
  <c r="E38" i="4"/>
  <c r="E460" i="3"/>
  <c r="E302" i="3"/>
  <c r="E256" i="4"/>
  <c r="E32" i="4"/>
  <c r="E485" i="3"/>
  <c r="E497" i="3"/>
  <c r="E230" i="3"/>
  <c r="H71" i="4"/>
  <c r="E464" i="3"/>
  <c r="E319" i="3"/>
  <c r="E185" i="3"/>
  <c r="E190" i="3" s="1"/>
  <c r="E215" i="3"/>
  <c r="E357" i="3"/>
  <c r="E359" i="3"/>
  <c r="E314" i="3"/>
  <c r="E455" i="3"/>
  <c r="E188" i="4"/>
  <c r="E435" i="3"/>
  <c r="E520" i="3"/>
  <c r="E330" i="3"/>
  <c r="E378" i="3"/>
  <c r="F288" i="3"/>
  <c r="H129" i="3"/>
  <c r="AK84" i="3"/>
  <c r="AL84" i="3" s="1"/>
  <c r="AK90" i="3"/>
  <c r="AL90" i="3" s="1"/>
  <c r="E335" i="3"/>
  <c r="AK88" i="3"/>
  <c r="AL88" i="3" s="1"/>
  <c r="D189" i="3"/>
  <c r="D186" i="3"/>
  <c r="D188" i="3" s="1"/>
  <c r="AM86" i="3"/>
  <c r="AN86" i="3" s="1"/>
  <c r="AL83" i="3"/>
  <c r="D380" i="3"/>
  <c r="D190" i="3"/>
  <c r="AL87" i="3"/>
  <c r="AM87" i="3" s="1"/>
  <c r="AN87" i="3" s="1"/>
  <c r="AM89" i="3"/>
  <c r="AN89" i="3" s="1"/>
  <c r="AM85" i="3"/>
  <c r="AN85" i="3" s="1"/>
  <c r="D317" i="3"/>
  <c r="D306" i="3"/>
  <c r="D307" i="3" s="1"/>
  <c r="D308" i="3" s="1"/>
  <c r="D323" i="3"/>
  <c r="D324" i="3"/>
  <c r="D325" i="3"/>
  <c r="D326" i="3"/>
  <c r="D322" i="3"/>
  <c r="D402" i="3"/>
  <c r="D390" i="3"/>
  <c r="D213" i="3"/>
  <c r="F306" i="3"/>
  <c r="F307" i="3" s="1"/>
  <c r="F308" i="3" s="1"/>
  <c r="I56" i="3"/>
  <c r="K80" i="3"/>
  <c r="K81" i="3"/>
  <c r="H72" i="3"/>
  <c r="H73" i="3" s="1"/>
  <c r="H50" i="3"/>
  <c r="H51" i="3" s="1"/>
  <c r="H67" i="3"/>
  <c r="H62" i="3"/>
  <c r="N47" i="3"/>
  <c r="O45" i="3"/>
  <c r="G352" i="3"/>
  <c r="G356" i="3"/>
  <c r="G335" i="3"/>
  <c r="G339" i="3"/>
  <c r="G350" i="3"/>
  <c r="G355" i="3"/>
  <c r="G332" i="3"/>
  <c r="G337" i="3"/>
  <c r="G353" i="3"/>
  <c r="G359" i="3"/>
  <c r="G338" i="3"/>
  <c r="G354" i="3"/>
  <c r="G333" i="3"/>
  <c r="G340" i="3"/>
  <c r="G511" i="3"/>
  <c r="G357" i="3"/>
  <c r="G334" i="3"/>
  <c r="G341" i="3"/>
  <c r="G211" i="3"/>
  <c r="G212" i="3" s="1"/>
  <c r="G351" i="3"/>
  <c r="G210" i="3"/>
  <c r="G358" i="3"/>
  <c r="G336" i="3"/>
  <c r="G217" i="3"/>
  <c r="G314" i="3"/>
  <c r="G316" i="3"/>
  <c r="G321" i="3"/>
  <c r="G256" i="4"/>
  <c r="G245" i="4"/>
  <c r="H202" i="4"/>
  <c r="H216" i="4"/>
  <c r="J94" i="4"/>
  <c r="G32" i="4"/>
  <c r="G520" i="3"/>
  <c r="G505" i="3"/>
  <c r="G488" i="3"/>
  <c r="G465" i="3"/>
  <c r="G435" i="3"/>
  <c r="G434" i="3"/>
  <c r="G398" i="3"/>
  <c r="G497" i="3"/>
  <c r="G503" i="3" s="1"/>
  <c r="G302" i="3"/>
  <c r="AN129" i="3"/>
  <c r="G315" i="3"/>
  <c r="G230" i="3"/>
  <c r="G388" i="3"/>
  <c r="G143" i="4"/>
  <c r="G240" i="4"/>
  <c r="G188" i="4"/>
  <c r="J71" i="4"/>
  <c r="G377" i="3"/>
  <c r="G509" i="3"/>
  <c r="G487" i="3"/>
  <c r="G485" i="3"/>
  <c r="G433" i="3"/>
  <c r="G426" i="3"/>
  <c r="G450" i="3"/>
  <c r="G366" i="3"/>
  <c r="G330" i="3"/>
  <c r="J102" i="3"/>
  <c r="G383" i="3"/>
  <c r="G234" i="4"/>
  <c r="G175" i="4"/>
  <c r="J49" i="4"/>
  <c r="G43" i="4"/>
  <c r="G387" i="3"/>
  <c r="G524" i="3"/>
  <c r="G478" i="3"/>
  <c r="G464" i="3"/>
  <c r="G229" i="3"/>
  <c r="G374" i="3"/>
  <c r="G396" i="3"/>
  <c r="G319" i="3"/>
  <c r="H288" i="3"/>
  <c r="AN102" i="3"/>
  <c r="G187" i="3"/>
  <c r="G378" i="3"/>
  <c r="G230" i="4"/>
  <c r="G162" i="4"/>
  <c r="G150" i="4"/>
  <c r="J98" i="4"/>
  <c r="G38" i="4"/>
  <c r="G519" i="3"/>
  <c r="G529" i="3"/>
  <c r="G473" i="3"/>
  <c r="G462" i="3"/>
  <c r="G455" i="3"/>
  <c r="G312" i="3"/>
  <c r="H274" i="3"/>
  <c r="G234" i="3"/>
  <c r="G174" i="3"/>
  <c r="G399" i="3"/>
  <c r="G479" i="3"/>
  <c r="G348" i="3"/>
  <c r="G215" i="3"/>
  <c r="J125" i="3"/>
  <c r="G477" i="3"/>
  <c r="G260" i="3"/>
  <c r="G199" i="3"/>
  <c r="G192" i="3"/>
  <c r="G304" i="3"/>
  <c r="G306" i="3" s="1"/>
  <c r="G185" i="3"/>
  <c r="G190" i="3" s="1"/>
  <c r="G436" i="3"/>
  <c r="G247" i="3"/>
  <c r="AN80" i="3"/>
  <c r="J129" i="3"/>
  <c r="G184" i="3"/>
  <c r="G456" i="3"/>
  <c r="G454" i="3"/>
  <c r="J48" i="3"/>
  <c r="I49" i="3"/>
  <c r="F325" i="3"/>
  <c r="F324" i="3"/>
  <c r="F326" i="3"/>
  <c r="F322" i="3"/>
  <c r="F323" i="3"/>
  <c r="G451" i="3"/>
  <c r="G144" i="4"/>
  <c r="H217" i="4"/>
  <c r="G163" i="4"/>
  <c r="J95" i="4"/>
  <c r="G375" i="3"/>
  <c r="G320" i="3"/>
  <c r="H289" i="3"/>
  <c r="AN130" i="3"/>
  <c r="G235" i="3"/>
  <c r="AN81" i="3"/>
  <c r="G257" i="4"/>
  <c r="G241" i="4"/>
  <c r="H203" i="4"/>
  <c r="G530" i="3"/>
  <c r="J72" i="4"/>
  <c r="G474" i="3"/>
  <c r="G367" i="3"/>
  <c r="G313" i="3"/>
  <c r="H275" i="3"/>
  <c r="G349" i="3"/>
  <c r="G216" i="3"/>
  <c r="J126" i="3"/>
  <c r="G235" i="4"/>
  <c r="G189" i="4"/>
  <c r="G151" i="4"/>
  <c r="J50" i="4"/>
  <c r="G427" i="3"/>
  <c r="G397" i="3"/>
  <c r="F403" i="3" s="1"/>
  <c r="G303" i="3"/>
  <c r="J103" i="3"/>
  <c r="G261" i="3"/>
  <c r="G200" i="3"/>
  <c r="J130" i="3"/>
  <c r="G231" i="4"/>
  <c r="G498" i="3"/>
  <c r="F501" i="3" s="1"/>
  <c r="G248" i="3"/>
  <c r="G176" i="4"/>
  <c r="G193" i="3"/>
  <c r="G246" i="4"/>
  <c r="AN103" i="3"/>
  <c r="J99" i="4"/>
  <c r="G331" i="3"/>
  <c r="G175" i="3"/>
  <c r="AQ135" i="3" l="1"/>
  <c r="AR135" i="3" s="1"/>
  <c r="E432" i="3"/>
  <c r="AM82" i="3"/>
  <c r="AN82" i="3" s="1"/>
  <c r="F186" i="3"/>
  <c r="E380" i="3"/>
  <c r="AM91" i="3"/>
  <c r="AM84" i="3"/>
  <c r="AN84" i="3" s="1"/>
  <c r="AO84" i="3" s="1"/>
  <c r="AM90" i="3"/>
  <c r="AN90" i="3" s="1"/>
  <c r="AO90" i="3" s="1"/>
  <c r="AM88" i="3"/>
  <c r="AN88" i="3" s="1"/>
  <c r="AO88" i="3" s="1"/>
  <c r="AL134" i="3"/>
  <c r="AL136" i="3"/>
  <c r="F213" i="3"/>
  <c r="F360" i="3"/>
  <c r="F362" i="3" s="1"/>
  <c r="F380" i="3"/>
  <c r="E213" i="3"/>
  <c r="F342" i="3"/>
  <c r="F432" i="3"/>
  <c r="E390" i="3"/>
  <c r="D218" i="3"/>
  <c r="D239" i="3" s="1"/>
  <c r="D219" i="3"/>
  <c r="D240" i="3" s="1"/>
  <c r="E322" i="3"/>
  <c r="E326" i="3"/>
  <c r="E324" i="3"/>
  <c r="E325" i="3"/>
  <c r="E323" i="3"/>
  <c r="E317" i="3"/>
  <c r="E342" i="3"/>
  <c r="E504" i="3"/>
  <c r="E189" i="3"/>
  <c r="E186" i="3"/>
  <c r="E360" i="3"/>
  <c r="AM83" i="3"/>
  <c r="AN83" i="3" s="1"/>
  <c r="F188" i="3"/>
  <c r="D432" i="3"/>
  <c r="G380" i="3"/>
  <c r="G213" i="3"/>
  <c r="AO87" i="3"/>
  <c r="AO82" i="3"/>
  <c r="AO86" i="3"/>
  <c r="AO89" i="3"/>
  <c r="AO85" i="3"/>
  <c r="F370" i="3"/>
  <c r="F382" i="3" s="1"/>
  <c r="F385" i="3" s="1"/>
  <c r="F402" i="3"/>
  <c r="F343" i="3"/>
  <c r="D343" i="3"/>
  <c r="D344" i="3"/>
  <c r="D345" i="3" s="1"/>
  <c r="G189" i="3"/>
  <c r="F344" i="3"/>
  <c r="F345" i="3" s="1"/>
  <c r="D361" i="3"/>
  <c r="D362" i="3"/>
  <c r="D370" i="3"/>
  <c r="G390" i="3"/>
  <c r="G510" i="3"/>
  <c r="G342" i="3"/>
  <c r="G343" i="3" s="1"/>
  <c r="F361" i="3"/>
  <c r="G186" i="3"/>
  <c r="G188" i="3" s="1"/>
  <c r="G504" i="3"/>
  <c r="G360" i="3"/>
  <c r="G307" i="3"/>
  <c r="G308" i="3" s="1"/>
  <c r="G317" i="3"/>
  <c r="G431" i="3"/>
  <c r="F429" i="3"/>
  <c r="F363" i="3"/>
  <c r="L80" i="3"/>
  <c r="J56" i="3"/>
  <c r="L81" i="3"/>
  <c r="I72" i="3"/>
  <c r="I73" i="3" s="1"/>
  <c r="I50" i="3"/>
  <c r="I51" i="3" s="1"/>
  <c r="I67" i="3"/>
  <c r="I62" i="3"/>
  <c r="G324" i="3"/>
  <c r="G323" i="3"/>
  <c r="G325" i="3"/>
  <c r="G326" i="3"/>
  <c r="G322" i="3"/>
  <c r="P45" i="3"/>
  <c r="O47" i="3"/>
  <c r="K48" i="3"/>
  <c r="J49" i="3"/>
  <c r="H451" i="3"/>
  <c r="H257" i="4"/>
  <c r="H144" i="4"/>
  <c r="I217" i="4"/>
  <c r="H163" i="4"/>
  <c r="K72" i="4"/>
  <c r="H375" i="3"/>
  <c r="H331" i="3"/>
  <c r="H303" i="3"/>
  <c r="AO130" i="3"/>
  <c r="H235" i="3"/>
  <c r="AO81" i="3"/>
  <c r="H241" i="4"/>
  <c r="I203" i="4"/>
  <c r="H530" i="3"/>
  <c r="K50" i="4"/>
  <c r="H474" i="3"/>
  <c r="H367" i="3"/>
  <c r="I289" i="3"/>
  <c r="I275" i="3"/>
  <c r="H349" i="3"/>
  <c r="H216" i="3"/>
  <c r="K126" i="3"/>
  <c r="H235" i="4"/>
  <c r="K99" i="4"/>
  <c r="H427" i="3"/>
  <c r="G429" i="3" s="1"/>
  <c r="H320" i="3"/>
  <c r="H261" i="3"/>
  <c r="K130" i="3"/>
  <c r="H231" i="4"/>
  <c r="K95" i="4"/>
  <c r="H498" i="3"/>
  <c r="H313" i="3"/>
  <c r="H248" i="3"/>
  <c r="H175" i="3"/>
  <c r="H246" i="4"/>
  <c r="H176" i="4"/>
  <c r="AO103" i="3"/>
  <c r="H193" i="3"/>
  <c r="K103" i="3"/>
  <c r="H189" i="4"/>
  <c r="H200" i="3"/>
  <c r="H151" i="4"/>
  <c r="H397" i="3"/>
  <c r="G403" i="3" s="1"/>
  <c r="H352" i="3"/>
  <c r="H356" i="3"/>
  <c r="H335" i="3"/>
  <c r="H339" i="3"/>
  <c r="H351" i="3"/>
  <c r="H357" i="3"/>
  <c r="H333" i="3"/>
  <c r="H338" i="3"/>
  <c r="H353" i="3"/>
  <c r="H359" i="3"/>
  <c r="H337" i="3"/>
  <c r="H354" i="3"/>
  <c r="H332" i="3"/>
  <c r="H340" i="3"/>
  <c r="H511" i="3"/>
  <c r="H355" i="3"/>
  <c r="H334" i="3"/>
  <c r="H341" i="3"/>
  <c r="H336" i="3"/>
  <c r="H217" i="3"/>
  <c r="H350" i="3"/>
  <c r="H211" i="3"/>
  <c r="H212" i="3" s="1"/>
  <c r="H358" i="3"/>
  <c r="H210" i="3"/>
  <c r="H314" i="3"/>
  <c r="H316" i="3"/>
  <c r="H321" i="3"/>
  <c r="H240" i="4"/>
  <c r="I202" i="4"/>
  <c r="K71" i="4"/>
  <c r="K49" i="4"/>
  <c r="H509" i="3"/>
  <c r="H485" i="3"/>
  <c r="H487" i="3"/>
  <c r="H455" i="3"/>
  <c r="H435" i="3"/>
  <c r="H229" i="3"/>
  <c r="H374" i="3"/>
  <c r="H366" i="3"/>
  <c r="H330" i="3"/>
  <c r="H304" i="3"/>
  <c r="H306" i="3" s="1"/>
  <c r="H307" i="3" s="1"/>
  <c r="H308" i="3" s="1"/>
  <c r="H187" i="3"/>
  <c r="H234" i="3"/>
  <c r="H315" i="3"/>
  <c r="H230" i="3"/>
  <c r="H477" i="3"/>
  <c r="H388" i="3"/>
  <c r="H454" i="3"/>
  <c r="H234" i="4"/>
  <c r="H188" i="4"/>
  <c r="H43" i="4"/>
  <c r="H520" i="3"/>
  <c r="H505" i="3"/>
  <c r="H464" i="3"/>
  <c r="H478" i="3"/>
  <c r="H436" i="3"/>
  <c r="H433" i="3"/>
  <c r="I288" i="3"/>
  <c r="H302" i="3"/>
  <c r="K102" i="3"/>
  <c r="H348" i="3"/>
  <c r="H215" i="3"/>
  <c r="H479" i="3"/>
  <c r="H383" i="3"/>
  <c r="H245" i="4"/>
  <c r="H230" i="4"/>
  <c r="H175" i="4"/>
  <c r="H150" i="4"/>
  <c r="K98" i="4"/>
  <c r="H38" i="4"/>
  <c r="H387" i="3"/>
  <c r="H524" i="3"/>
  <c r="H529" i="3"/>
  <c r="H462" i="3"/>
  <c r="H473" i="3"/>
  <c r="H434" i="3"/>
  <c r="H398" i="3"/>
  <c r="H497" i="3"/>
  <c r="H503" i="3" s="1"/>
  <c r="H396" i="3"/>
  <c r="H399" i="3" s="1"/>
  <c r="H319" i="3"/>
  <c r="I274" i="3"/>
  <c r="AO102" i="3"/>
  <c r="AO129" i="3"/>
  <c r="H260" i="3"/>
  <c r="H199" i="3"/>
  <c r="H378" i="3"/>
  <c r="H256" i="4"/>
  <c r="H143" i="4"/>
  <c r="I216" i="4"/>
  <c r="H162" i="4"/>
  <c r="K94" i="4"/>
  <c r="H32" i="4"/>
  <c r="H377" i="3"/>
  <c r="H519" i="3"/>
  <c r="H488" i="3"/>
  <c r="H465" i="3"/>
  <c r="H456" i="3"/>
  <c r="H426" i="3"/>
  <c r="H450" i="3"/>
  <c r="H312" i="3"/>
  <c r="H247" i="3"/>
  <c r="K129" i="3"/>
  <c r="K125" i="3"/>
  <c r="H192" i="3"/>
  <c r="AO80" i="3"/>
  <c r="H185" i="3"/>
  <c r="H190" i="3" s="1"/>
  <c r="H174" i="3"/>
  <c r="H184" i="3"/>
  <c r="AS135" i="3" l="1"/>
  <c r="E219" i="3"/>
  <c r="E240" i="3" s="1"/>
  <c r="AN91" i="3"/>
  <c r="E218" i="3"/>
  <c r="E231" i="3" s="1"/>
  <c r="AO91" i="3"/>
  <c r="AP91" i="3" s="1"/>
  <c r="AM136" i="3"/>
  <c r="AM134" i="3"/>
  <c r="AN134" i="3" s="1"/>
  <c r="F392" i="3"/>
  <c r="F503" i="3" s="1"/>
  <c r="D231" i="3"/>
  <c r="D237" i="3" s="1"/>
  <c r="D242" i="3" s="1"/>
  <c r="D376" i="3" s="1"/>
  <c r="D379" i="3" s="1"/>
  <c r="D220" i="3"/>
  <c r="D238" i="3" s="1"/>
  <c r="E362" i="3"/>
  <c r="E363" i="3" s="1"/>
  <c r="E361" i="3"/>
  <c r="E370" i="3"/>
  <c r="E382" i="3" s="1"/>
  <c r="E385" i="3" s="1"/>
  <c r="E392" i="3" s="1"/>
  <c r="E503" i="3" s="1"/>
  <c r="E343" i="3"/>
  <c r="E344" i="3"/>
  <c r="E345" i="3" s="1"/>
  <c r="E402" i="3"/>
  <c r="E188" i="3"/>
  <c r="AO83" i="3"/>
  <c r="AP83" i="3" s="1"/>
  <c r="F372" i="3"/>
  <c r="E428" i="3"/>
  <c r="AP88" i="3"/>
  <c r="AP89" i="3"/>
  <c r="AP84" i="3"/>
  <c r="AP87" i="3"/>
  <c r="AP86" i="3"/>
  <c r="AP82" i="3"/>
  <c r="AP90" i="3"/>
  <c r="AP85" i="3"/>
  <c r="F500" i="3"/>
  <c r="G402" i="3"/>
  <c r="D372" i="3"/>
  <c r="G370" i="3"/>
  <c r="G500" i="3" s="1"/>
  <c r="D502" i="3"/>
  <c r="G344" i="3"/>
  <c r="G345" i="3" s="1"/>
  <c r="H213" i="3"/>
  <c r="G432" i="3"/>
  <c r="F371" i="3"/>
  <c r="D346" i="3"/>
  <c r="G361" i="3"/>
  <c r="D371" i="3"/>
  <c r="D364" i="3"/>
  <c r="H317" i="3"/>
  <c r="H510" i="3"/>
  <c r="F368" i="3"/>
  <c r="F400" i="3" s="1"/>
  <c r="G362" i="3"/>
  <c r="G363" i="3" s="1"/>
  <c r="D363" i="3"/>
  <c r="D368" i="3" s="1"/>
  <c r="F346" i="3"/>
  <c r="H380" i="3"/>
  <c r="D382" i="3"/>
  <c r="D385" i="3" s="1"/>
  <c r="D392" i="3" s="1"/>
  <c r="D503" i="3" s="1"/>
  <c r="D500" i="3"/>
  <c r="H390" i="3"/>
  <c r="H342" i="3"/>
  <c r="H344" i="3" s="1"/>
  <c r="H345" i="3" s="1"/>
  <c r="F364" i="3"/>
  <c r="H360" i="3"/>
  <c r="H362" i="3" s="1"/>
  <c r="H504" i="3"/>
  <c r="H186" i="3"/>
  <c r="H188" i="3" s="1"/>
  <c r="H189" i="3"/>
  <c r="G501" i="3"/>
  <c r="H431" i="3"/>
  <c r="I451" i="3"/>
  <c r="I246" i="4"/>
  <c r="I231" i="4"/>
  <c r="I176" i="4"/>
  <c r="L99" i="4"/>
  <c r="I498" i="3"/>
  <c r="H501" i="3" s="1"/>
  <c r="I331" i="3"/>
  <c r="AP103" i="3"/>
  <c r="I248" i="3"/>
  <c r="I193" i="3"/>
  <c r="I175" i="3"/>
  <c r="I257" i="4"/>
  <c r="I144" i="4"/>
  <c r="J217" i="4"/>
  <c r="I163" i="4"/>
  <c r="L95" i="4"/>
  <c r="I375" i="3"/>
  <c r="I320" i="3"/>
  <c r="J289" i="3"/>
  <c r="AP130" i="3"/>
  <c r="I235" i="3"/>
  <c r="AP81" i="3"/>
  <c r="I189" i="4"/>
  <c r="L50" i="4"/>
  <c r="I397" i="3"/>
  <c r="H403" i="3" s="1"/>
  <c r="L103" i="3"/>
  <c r="I200" i="3"/>
  <c r="I241" i="4"/>
  <c r="I530" i="3"/>
  <c r="I474" i="3"/>
  <c r="I313" i="3"/>
  <c r="I349" i="3"/>
  <c r="L126" i="3"/>
  <c r="J203" i="4"/>
  <c r="L72" i="4"/>
  <c r="I367" i="3"/>
  <c r="J275" i="3"/>
  <c r="I216" i="3"/>
  <c r="I427" i="3"/>
  <c r="H429" i="3" s="1"/>
  <c r="I303" i="3"/>
  <c r="I235" i="4"/>
  <c r="I261" i="3"/>
  <c r="I151" i="4"/>
  <c r="L130" i="3"/>
  <c r="M80" i="3"/>
  <c r="K56" i="3"/>
  <c r="M81" i="3"/>
  <c r="J50" i="3"/>
  <c r="J62" i="3"/>
  <c r="J72" i="3"/>
  <c r="J73" i="3" s="1"/>
  <c r="J67" i="3"/>
  <c r="H326" i="3"/>
  <c r="H322" i="3"/>
  <c r="H323" i="3"/>
  <c r="H325" i="3"/>
  <c r="H324" i="3"/>
  <c r="Q45" i="3"/>
  <c r="P47" i="3"/>
  <c r="I352" i="3"/>
  <c r="I356" i="3"/>
  <c r="I335" i="3"/>
  <c r="I339" i="3"/>
  <c r="I351" i="3"/>
  <c r="I357" i="3"/>
  <c r="I333" i="3"/>
  <c r="I338" i="3"/>
  <c r="I353" i="3"/>
  <c r="I358" i="3"/>
  <c r="I334" i="3"/>
  <c r="I340" i="3"/>
  <c r="I354" i="3"/>
  <c r="I359" i="3"/>
  <c r="I336" i="3"/>
  <c r="I341" i="3"/>
  <c r="I511" i="3"/>
  <c r="I355" i="3"/>
  <c r="I211" i="3"/>
  <c r="I212" i="3" s="1"/>
  <c r="I332" i="3"/>
  <c r="I210" i="3"/>
  <c r="I337" i="3"/>
  <c r="I350" i="3"/>
  <c r="I217" i="3"/>
  <c r="I315" i="3"/>
  <c r="I477" i="3"/>
  <c r="I321" i="3"/>
  <c r="J202" i="4"/>
  <c r="J216" i="4"/>
  <c r="I150" i="4"/>
  <c r="L71" i="4"/>
  <c r="I377" i="3"/>
  <c r="I524" i="3"/>
  <c r="I529" i="3"/>
  <c r="I487" i="3"/>
  <c r="I485" i="3"/>
  <c r="I435" i="3"/>
  <c r="I436" i="3"/>
  <c r="I450" i="3"/>
  <c r="I319" i="3"/>
  <c r="I304" i="3"/>
  <c r="I306" i="3" s="1"/>
  <c r="I307" i="3" s="1"/>
  <c r="I308" i="3" s="1"/>
  <c r="AP102" i="3"/>
  <c r="I388" i="3"/>
  <c r="I256" i="4"/>
  <c r="I240" i="4"/>
  <c r="I188" i="4"/>
  <c r="L49" i="4"/>
  <c r="I43" i="4"/>
  <c r="I387" i="3"/>
  <c r="I519" i="3"/>
  <c r="I478" i="3"/>
  <c r="I464" i="3"/>
  <c r="I433" i="3"/>
  <c r="I434" i="3"/>
  <c r="I398" i="3"/>
  <c r="I374" i="3"/>
  <c r="I312" i="3"/>
  <c r="J288" i="3"/>
  <c r="AP129" i="3"/>
  <c r="I316" i="3"/>
  <c r="I230" i="3"/>
  <c r="I383" i="3"/>
  <c r="I245" i="4"/>
  <c r="I234" i="4"/>
  <c r="I175" i="4"/>
  <c r="L98" i="4"/>
  <c r="I38" i="4"/>
  <c r="I505" i="3"/>
  <c r="I473" i="3"/>
  <c r="I462" i="3"/>
  <c r="I426" i="3"/>
  <c r="I431" i="3" s="1"/>
  <c r="I366" i="3"/>
  <c r="I302" i="3"/>
  <c r="J274" i="3"/>
  <c r="I314" i="3"/>
  <c r="I479" i="3"/>
  <c r="I378" i="3"/>
  <c r="I454" i="3"/>
  <c r="I143" i="4"/>
  <c r="I230" i="4"/>
  <c r="I162" i="4"/>
  <c r="L94" i="4"/>
  <c r="I32" i="4"/>
  <c r="I520" i="3"/>
  <c r="I509" i="3"/>
  <c r="I488" i="3"/>
  <c r="I465" i="3"/>
  <c r="I456" i="3"/>
  <c r="I455" i="3"/>
  <c r="I229" i="3"/>
  <c r="I497" i="3"/>
  <c r="I503" i="3" s="1"/>
  <c r="I396" i="3"/>
  <c r="I399" i="3" s="1"/>
  <c r="I330" i="3"/>
  <c r="L102" i="3"/>
  <c r="I187" i="3"/>
  <c r="I260" i="3"/>
  <c r="I199" i="3"/>
  <c r="I174" i="3"/>
  <c r="L129" i="3"/>
  <c r="I185" i="3"/>
  <c r="I190" i="3" s="1"/>
  <c r="I317" i="3"/>
  <c r="I247" i="3"/>
  <c r="I192" i="3"/>
  <c r="I184" i="3"/>
  <c r="I234" i="3"/>
  <c r="L125" i="3"/>
  <c r="I348" i="3"/>
  <c r="I215" i="3"/>
  <c r="AP80" i="3"/>
  <c r="L48" i="3"/>
  <c r="K49" i="3"/>
  <c r="J51" i="3"/>
  <c r="AT135" i="3" l="1"/>
  <c r="AU135" i="3" s="1"/>
  <c r="AV135" i="3" s="1"/>
  <c r="AW135" i="3" s="1"/>
  <c r="AX135" i="3" s="1"/>
  <c r="AY135" i="3" s="1"/>
  <c r="AQ91" i="3"/>
  <c r="E232" i="3"/>
  <c r="E236" i="3" s="1"/>
  <c r="E237" i="3"/>
  <c r="E305" i="3"/>
  <c r="E220" i="3"/>
  <c r="E238" i="3" s="1"/>
  <c r="E239" i="3"/>
  <c r="F219" i="3"/>
  <c r="F240" i="3" s="1"/>
  <c r="F218" i="3"/>
  <c r="F239" i="3" s="1"/>
  <c r="AN136" i="3"/>
  <c r="AO136" i="3" s="1"/>
  <c r="AO134" i="3"/>
  <c r="AP134" i="3" s="1"/>
  <c r="D386" i="3"/>
  <c r="D389" i="3" s="1"/>
  <c r="D305" i="3"/>
  <c r="D232" i="3"/>
  <c r="D486" i="3" s="1"/>
  <c r="E368" i="3"/>
  <c r="E381" i="3" s="1"/>
  <c r="E384" i="3" s="1"/>
  <c r="E346" i="3"/>
  <c r="E400" i="3"/>
  <c r="D532" i="3"/>
  <c r="D534" i="3" s="1"/>
  <c r="E371" i="3"/>
  <c r="E364" i="3"/>
  <c r="E372" i="3"/>
  <c r="G382" i="3"/>
  <c r="G385" i="3" s="1"/>
  <c r="G392" i="3" s="1"/>
  <c r="F381" i="3"/>
  <c r="F384" i="3" s="1"/>
  <c r="F428" i="3"/>
  <c r="G346" i="3"/>
  <c r="G368" i="3"/>
  <c r="G381" i="3" s="1"/>
  <c r="G384" i="3" s="1"/>
  <c r="F369" i="3"/>
  <c r="F457" i="3" s="1"/>
  <c r="G364" i="3"/>
  <c r="H370" i="3"/>
  <c r="H382" i="3" s="1"/>
  <c r="H385" i="3" s="1"/>
  <c r="H392" i="3" s="1"/>
  <c r="H402" i="3"/>
  <c r="AQ84" i="3"/>
  <c r="AQ88" i="3"/>
  <c r="AQ87" i="3"/>
  <c r="AQ82" i="3"/>
  <c r="AQ83" i="3"/>
  <c r="AQ86" i="3"/>
  <c r="AQ89" i="3"/>
  <c r="AQ85" i="3"/>
  <c r="AQ90" i="3"/>
  <c r="H432" i="3"/>
  <c r="E502" i="3"/>
  <c r="G371" i="3"/>
  <c r="G372" i="3"/>
  <c r="F480" i="3"/>
  <c r="D430" i="3"/>
  <c r="D401" i="3"/>
  <c r="I504" i="3"/>
  <c r="D480" i="3"/>
  <c r="D369" i="3"/>
  <c r="D457" i="3" s="1"/>
  <c r="I390" i="3"/>
  <c r="D499" i="3"/>
  <c r="D428" i="3"/>
  <c r="D400" i="3"/>
  <c r="D381" i="3"/>
  <c r="D384" i="3" s="1"/>
  <c r="I189" i="3"/>
  <c r="I510" i="3"/>
  <c r="G531" i="3"/>
  <c r="G533" i="3" s="1"/>
  <c r="H372" i="3"/>
  <c r="H361" i="3"/>
  <c r="H364" i="3" s="1"/>
  <c r="I186" i="3"/>
  <c r="I188" i="3" s="1"/>
  <c r="I380" i="3"/>
  <c r="I342" i="3"/>
  <c r="I343" i="3" s="1"/>
  <c r="H343" i="3"/>
  <c r="H346" i="3" s="1"/>
  <c r="I360" i="3"/>
  <c r="I362" i="3" s="1"/>
  <c r="I363" i="3" s="1"/>
  <c r="I213" i="3"/>
  <c r="G400" i="3"/>
  <c r="G428" i="3"/>
  <c r="H363" i="3"/>
  <c r="H368" i="3" s="1"/>
  <c r="Q47" i="3"/>
  <c r="R45" i="3"/>
  <c r="J352" i="3"/>
  <c r="J356" i="3"/>
  <c r="J335" i="3"/>
  <c r="J339" i="3"/>
  <c r="J353" i="3"/>
  <c r="J358" i="3"/>
  <c r="J334" i="3"/>
  <c r="J340" i="3"/>
  <c r="J354" i="3"/>
  <c r="J359" i="3"/>
  <c r="J336" i="3"/>
  <c r="J341" i="3"/>
  <c r="J511" i="3"/>
  <c r="J350" i="3"/>
  <c r="J355" i="3"/>
  <c r="J332" i="3"/>
  <c r="J337" i="3"/>
  <c r="J333" i="3"/>
  <c r="J338" i="3"/>
  <c r="J217" i="3"/>
  <c r="J351" i="3"/>
  <c r="J211" i="3"/>
  <c r="J212" i="3" s="1"/>
  <c r="J357" i="3"/>
  <c r="J210" i="3"/>
  <c r="J314" i="3"/>
  <c r="J479" i="3"/>
  <c r="J321" i="3"/>
  <c r="J256" i="4"/>
  <c r="J240" i="4"/>
  <c r="K202" i="4"/>
  <c r="M71" i="4"/>
  <c r="M49" i="4"/>
  <c r="J387" i="3"/>
  <c r="J524" i="3"/>
  <c r="J488" i="3"/>
  <c r="J465" i="3"/>
  <c r="J456" i="3"/>
  <c r="J426" i="3"/>
  <c r="J304" i="3"/>
  <c r="J306" i="3" s="1"/>
  <c r="J307" i="3" s="1"/>
  <c r="J308" i="3" s="1"/>
  <c r="J302" i="3"/>
  <c r="AQ102" i="3"/>
  <c r="J388" i="3"/>
  <c r="J234" i="4"/>
  <c r="J188" i="4"/>
  <c r="J150" i="4"/>
  <c r="J43" i="4"/>
  <c r="J377" i="3"/>
  <c r="J519" i="3"/>
  <c r="J485" i="3"/>
  <c r="J487" i="3"/>
  <c r="J455" i="3"/>
  <c r="J435" i="3"/>
  <c r="J229" i="3"/>
  <c r="J497" i="3"/>
  <c r="J503" i="3" s="1"/>
  <c r="K288" i="3"/>
  <c r="K274" i="3"/>
  <c r="J187" i="3"/>
  <c r="J247" i="3"/>
  <c r="J316" i="3"/>
  <c r="J230" i="3"/>
  <c r="J383" i="3"/>
  <c r="J454" i="3"/>
  <c r="J245" i="4"/>
  <c r="J230" i="4"/>
  <c r="J175" i="4"/>
  <c r="M98" i="4"/>
  <c r="J38" i="4"/>
  <c r="J509" i="3"/>
  <c r="J464" i="3"/>
  <c r="J478" i="3"/>
  <c r="J436" i="3"/>
  <c r="J433" i="3"/>
  <c r="J450" i="3"/>
  <c r="J396" i="3"/>
  <c r="J319" i="3"/>
  <c r="J315" i="3"/>
  <c r="J477" i="3"/>
  <c r="J378" i="3"/>
  <c r="J143" i="4"/>
  <c r="K216" i="4"/>
  <c r="J162" i="4"/>
  <c r="M94" i="4"/>
  <c r="J32" i="4"/>
  <c r="J520" i="3"/>
  <c r="J529" i="3"/>
  <c r="J505" i="3"/>
  <c r="J462" i="3"/>
  <c r="J473" i="3"/>
  <c r="J434" i="3"/>
  <c r="J398" i="3"/>
  <c r="J374" i="3"/>
  <c r="J366" i="3"/>
  <c r="J330" i="3"/>
  <c r="J312" i="3"/>
  <c r="M102" i="3"/>
  <c r="AQ129" i="3"/>
  <c r="J348" i="3"/>
  <c r="J199" i="3"/>
  <c r="J192" i="3"/>
  <c r="J185" i="3"/>
  <c r="J190" i="3" s="1"/>
  <c r="J260" i="3"/>
  <c r="M125" i="3"/>
  <c r="J184" i="3"/>
  <c r="J234" i="3"/>
  <c r="AQ80" i="3"/>
  <c r="J215" i="3"/>
  <c r="M129" i="3"/>
  <c r="J174" i="3"/>
  <c r="M48" i="3"/>
  <c r="L49" i="3"/>
  <c r="J451" i="3"/>
  <c r="J235" i="4"/>
  <c r="J189" i="4"/>
  <c r="M99" i="4"/>
  <c r="J246" i="4"/>
  <c r="J231" i="4"/>
  <c r="J257" i="4"/>
  <c r="K217" i="4"/>
  <c r="J530" i="3"/>
  <c r="J151" i="4"/>
  <c r="J427" i="3"/>
  <c r="I429" i="3" s="1"/>
  <c r="J397" i="3"/>
  <c r="I403" i="3" s="1"/>
  <c r="J313" i="3"/>
  <c r="M103" i="3"/>
  <c r="J261" i="3"/>
  <c r="J200" i="3"/>
  <c r="M130" i="3"/>
  <c r="K203" i="4"/>
  <c r="M95" i="4"/>
  <c r="J498" i="3"/>
  <c r="I501" i="3" s="1"/>
  <c r="J331" i="3"/>
  <c r="J303" i="3"/>
  <c r="AQ103" i="3"/>
  <c r="J248" i="3"/>
  <c r="J193" i="3"/>
  <c r="J175" i="3"/>
  <c r="J241" i="4"/>
  <c r="J163" i="4"/>
  <c r="M50" i="4"/>
  <c r="J474" i="3"/>
  <c r="J367" i="3"/>
  <c r="J320" i="3"/>
  <c r="J349" i="3"/>
  <c r="J216" i="3"/>
  <c r="M126" i="3"/>
  <c r="J144" i="4"/>
  <c r="J375" i="3"/>
  <c r="J235" i="3"/>
  <c r="J176" i="4"/>
  <c r="K289" i="3"/>
  <c r="AQ81" i="3"/>
  <c r="M72" i="4"/>
  <c r="K275" i="3"/>
  <c r="AQ130" i="3"/>
  <c r="I322" i="3"/>
  <c r="I324" i="3"/>
  <c r="I323" i="3"/>
  <c r="I325" i="3"/>
  <c r="I326" i="3"/>
  <c r="L56" i="3"/>
  <c r="N81" i="3"/>
  <c r="N80" i="3"/>
  <c r="AR91" i="3" s="1"/>
  <c r="K50" i="3"/>
  <c r="K51" i="3" s="1"/>
  <c r="K67" i="3"/>
  <c r="K72" i="3"/>
  <c r="K73" i="3" s="1"/>
  <c r="K62" i="3"/>
  <c r="G218" i="3" l="1"/>
  <c r="G231" i="3" s="1"/>
  <c r="H218" i="3"/>
  <c r="H231" i="3" s="1"/>
  <c r="E242" i="3"/>
  <c r="E376" i="3" s="1"/>
  <c r="E379" i="3" s="1"/>
  <c r="E241" i="3"/>
  <c r="E486" i="3"/>
  <c r="E386" i="3"/>
  <c r="E389" i="3" s="1"/>
  <c r="F231" i="3"/>
  <c r="F232" i="3" s="1"/>
  <c r="F236" i="3" s="1"/>
  <c r="D391" i="3"/>
  <c r="D399" i="3" s="1"/>
  <c r="F220" i="3"/>
  <c r="F238" i="3" s="1"/>
  <c r="AQ134" i="3"/>
  <c r="H219" i="3"/>
  <c r="H240" i="3" s="1"/>
  <c r="AP136" i="3"/>
  <c r="AQ136" i="3" s="1"/>
  <c r="G219" i="3"/>
  <c r="G240" i="3" s="1"/>
  <c r="D236" i="3"/>
  <c r="D241" i="3" s="1"/>
  <c r="E480" i="3"/>
  <c r="E369" i="3"/>
  <c r="E457" i="3" s="1"/>
  <c r="G305" i="3"/>
  <c r="G237" i="3"/>
  <c r="H239" i="3"/>
  <c r="G369" i="3"/>
  <c r="G457" i="3" s="1"/>
  <c r="G480" i="3"/>
  <c r="J510" i="3"/>
  <c r="H500" i="3"/>
  <c r="H531" i="3" s="1"/>
  <c r="H533" i="3" s="1"/>
  <c r="J186" i="3"/>
  <c r="J188" i="3" s="1"/>
  <c r="AR88" i="3"/>
  <c r="AR82" i="3"/>
  <c r="AR84" i="3"/>
  <c r="AR89" i="3"/>
  <c r="AR86" i="3"/>
  <c r="AR83" i="3"/>
  <c r="AR87" i="3"/>
  <c r="AR90" i="3"/>
  <c r="AR85" i="3"/>
  <c r="I344" i="3"/>
  <c r="I345" i="3" s="1"/>
  <c r="I368" i="3" s="1"/>
  <c r="I361" i="3"/>
  <c r="I364" i="3" s="1"/>
  <c r="E401" i="3"/>
  <c r="E430" i="3"/>
  <c r="E499" i="3"/>
  <c r="E532" i="3"/>
  <c r="E534" i="3" s="1"/>
  <c r="I402" i="3"/>
  <c r="H371" i="3"/>
  <c r="J213" i="3"/>
  <c r="I432" i="3"/>
  <c r="J189" i="3"/>
  <c r="J380" i="3"/>
  <c r="J390" i="3"/>
  <c r="D489" i="3"/>
  <c r="D484" i="3" s="1"/>
  <c r="J360" i="3"/>
  <c r="J362" i="3" s="1"/>
  <c r="I370" i="3"/>
  <c r="J342" i="3"/>
  <c r="J344" i="3" s="1"/>
  <c r="J345" i="3" s="1"/>
  <c r="J431" i="3"/>
  <c r="J317" i="3"/>
  <c r="J399" i="3"/>
  <c r="H428" i="3"/>
  <c r="H381" i="3"/>
  <c r="H384" i="3" s="1"/>
  <c r="H400" i="3"/>
  <c r="J504" i="3"/>
  <c r="J429" i="3"/>
  <c r="H480" i="3"/>
  <c r="H369" i="3"/>
  <c r="H457" i="3" s="1"/>
  <c r="K451" i="3"/>
  <c r="K257" i="4"/>
  <c r="K144" i="4"/>
  <c r="L217" i="4"/>
  <c r="K163" i="4"/>
  <c r="N95" i="4"/>
  <c r="K375" i="3"/>
  <c r="K313" i="3"/>
  <c r="L275" i="3"/>
  <c r="AR130" i="3"/>
  <c r="K235" i="3"/>
  <c r="AR81" i="3"/>
  <c r="K235" i="4"/>
  <c r="K189" i="4"/>
  <c r="K151" i="4"/>
  <c r="N50" i="4"/>
  <c r="K427" i="3"/>
  <c r="K397" i="3"/>
  <c r="J403" i="3" s="1"/>
  <c r="K331" i="3"/>
  <c r="N103" i="3"/>
  <c r="K261" i="3"/>
  <c r="K200" i="3"/>
  <c r="N130" i="3"/>
  <c r="L203" i="4"/>
  <c r="N72" i="4"/>
  <c r="K367" i="3"/>
  <c r="K216" i="3"/>
  <c r="K246" i="4"/>
  <c r="K176" i="4"/>
  <c r="K320" i="3"/>
  <c r="AR103" i="3"/>
  <c r="K193" i="3"/>
  <c r="K241" i="4"/>
  <c r="K530" i="3"/>
  <c r="K474" i="3"/>
  <c r="K303" i="3"/>
  <c r="K349" i="3"/>
  <c r="N126" i="3"/>
  <c r="K231" i="4"/>
  <c r="N99" i="4"/>
  <c r="K498" i="3"/>
  <c r="J501" i="3" s="1"/>
  <c r="L289" i="3"/>
  <c r="K248" i="3"/>
  <c r="K175" i="3"/>
  <c r="M56" i="3"/>
  <c r="O80" i="3"/>
  <c r="AS91" i="3" s="1"/>
  <c r="O81" i="3"/>
  <c r="L50" i="3"/>
  <c r="L51" i="3" s="1"/>
  <c r="L62" i="3"/>
  <c r="L67" i="3"/>
  <c r="L72" i="3"/>
  <c r="L73" i="3" s="1"/>
  <c r="N48" i="3"/>
  <c r="M49" i="3"/>
  <c r="J326" i="3"/>
  <c r="J322" i="3"/>
  <c r="J323" i="3"/>
  <c r="J325" i="3"/>
  <c r="J324" i="3"/>
  <c r="S45" i="3"/>
  <c r="R47" i="3"/>
  <c r="K352" i="3"/>
  <c r="K356" i="3"/>
  <c r="K335" i="3"/>
  <c r="K339" i="3"/>
  <c r="K354" i="3"/>
  <c r="K359" i="3"/>
  <c r="K336" i="3"/>
  <c r="K341" i="3"/>
  <c r="K511" i="3"/>
  <c r="K350" i="3"/>
  <c r="K355" i="3"/>
  <c r="K332" i="3"/>
  <c r="K337" i="3"/>
  <c r="K351" i="3"/>
  <c r="K357" i="3"/>
  <c r="K333" i="3"/>
  <c r="K338" i="3"/>
  <c r="K340" i="3"/>
  <c r="K211" i="3"/>
  <c r="K212" i="3" s="1"/>
  <c r="K353" i="3"/>
  <c r="K210" i="3"/>
  <c r="K358" i="3"/>
  <c r="K334" i="3"/>
  <c r="K217" i="3"/>
  <c r="K316" i="3"/>
  <c r="K314" i="3"/>
  <c r="K315" i="3"/>
  <c r="K321" i="3"/>
  <c r="K454" i="3"/>
  <c r="K245" i="4"/>
  <c r="L202" i="4"/>
  <c r="L216" i="4"/>
  <c r="N49" i="4"/>
  <c r="K43" i="4"/>
  <c r="K387" i="3"/>
  <c r="K505" i="3"/>
  <c r="K488" i="3"/>
  <c r="K465" i="3"/>
  <c r="K456" i="3"/>
  <c r="K455" i="3"/>
  <c r="K229" i="3"/>
  <c r="K374" i="3"/>
  <c r="K312" i="3"/>
  <c r="L288" i="3"/>
  <c r="K185" i="3"/>
  <c r="K479" i="3"/>
  <c r="K388" i="3"/>
  <c r="K143" i="4"/>
  <c r="K240" i="4"/>
  <c r="K188" i="4"/>
  <c r="K150" i="4"/>
  <c r="N98" i="4"/>
  <c r="K38" i="4"/>
  <c r="K529" i="3"/>
  <c r="K509" i="3"/>
  <c r="K487" i="3"/>
  <c r="K485" i="3"/>
  <c r="K435" i="3"/>
  <c r="K436" i="3"/>
  <c r="K396" i="3"/>
  <c r="K399" i="3" s="1"/>
  <c r="K302" i="3"/>
  <c r="L274" i="3"/>
  <c r="N102" i="3"/>
  <c r="K477" i="3"/>
  <c r="K383" i="3"/>
  <c r="K256" i="4"/>
  <c r="K234" i="4"/>
  <c r="K175" i="4"/>
  <c r="N94" i="4"/>
  <c r="K32" i="4"/>
  <c r="K520" i="3"/>
  <c r="K524" i="3"/>
  <c r="K478" i="3"/>
  <c r="K464" i="3"/>
  <c r="K433" i="3"/>
  <c r="K434" i="3"/>
  <c r="K398" i="3"/>
  <c r="K497" i="3"/>
  <c r="K503" i="3" s="1"/>
  <c r="K330" i="3"/>
  <c r="AR102" i="3"/>
  <c r="K184" i="3"/>
  <c r="AR129" i="3"/>
  <c r="K230" i="3"/>
  <c r="K378" i="3"/>
  <c r="K230" i="4"/>
  <c r="K162" i="4"/>
  <c r="N71" i="4"/>
  <c r="K377" i="3"/>
  <c r="K519" i="3"/>
  <c r="K473" i="3"/>
  <c r="K462" i="3"/>
  <c r="K426" i="3"/>
  <c r="K450" i="3"/>
  <c r="K366" i="3"/>
  <c r="K319" i="3"/>
  <c r="K304" i="3"/>
  <c r="K306" i="3" s="1"/>
  <c r="K307" i="3" s="1"/>
  <c r="K308" i="3" s="1"/>
  <c r="K187" i="3"/>
  <c r="K234" i="3"/>
  <c r="AR80" i="3"/>
  <c r="K348" i="3"/>
  <c r="K215" i="3"/>
  <c r="K174" i="3"/>
  <c r="K260" i="3"/>
  <c r="K199" i="3"/>
  <c r="N125" i="3"/>
  <c r="K247" i="3"/>
  <c r="K192" i="3"/>
  <c r="N129" i="3"/>
  <c r="G239" i="3" l="1"/>
  <c r="J218" i="3"/>
  <c r="J239" i="3" s="1"/>
  <c r="I371" i="3"/>
  <c r="E243" i="3"/>
  <c r="E463" i="3"/>
  <c r="H220" i="3"/>
  <c r="H238" i="3" s="1"/>
  <c r="E489" i="3"/>
  <c r="E484" i="3" s="1"/>
  <c r="D431" i="3"/>
  <c r="D437" i="3" s="1"/>
  <c r="D439" i="3" s="1"/>
  <c r="E391" i="3"/>
  <c r="E393" i="3" s="1"/>
  <c r="G232" i="3"/>
  <c r="G236" i="3" s="1"/>
  <c r="G242" i="3"/>
  <c r="G502" i="3" s="1"/>
  <c r="F241" i="3"/>
  <c r="F463" i="3" s="1"/>
  <c r="F237" i="3"/>
  <c r="F242" i="3" s="1"/>
  <c r="F502" i="3" s="1"/>
  <c r="F532" i="3" s="1"/>
  <c r="F534" i="3" s="1"/>
  <c r="D393" i="3"/>
  <c r="D467" i="3"/>
  <c r="F305" i="3"/>
  <c r="E466" i="3"/>
  <c r="E508" i="3" s="1"/>
  <c r="J219" i="3"/>
  <c r="J240" i="3" s="1"/>
  <c r="F486" i="3"/>
  <c r="F489" i="3" s="1"/>
  <c r="AR134" i="3"/>
  <c r="AR136" i="3"/>
  <c r="I218" i="3"/>
  <c r="I219" i="3"/>
  <c r="I240" i="3" s="1"/>
  <c r="G220" i="3"/>
  <c r="G238" i="3" s="1"/>
  <c r="K390" i="3"/>
  <c r="D243" i="3"/>
  <c r="D507" i="3" s="1"/>
  <c r="D463" i="3"/>
  <c r="D466" i="3" s="1"/>
  <c r="D508" i="3" s="1"/>
  <c r="H237" i="3"/>
  <c r="H242" i="3" s="1"/>
  <c r="H232" i="3"/>
  <c r="H305" i="3"/>
  <c r="I372" i="3"/>
  <c r="J231" i="3"/>
  <c r="I346" i="3"/>
  <c r="I369" i="3" s="1"/>
  <c r="I457" i="3" s="1"/>
  <c r="J432" i="3"/>
  <c r="J402" i="3"/>
  <c r="K380" i="3"/>
  <c r="K213" i="3"/>
  <c r="AS84" i="3"/>
  <c r="AS88" i="3"/>
  <c r="AS83" i="3"/>
  <c r="AS82" i="3"/>
  <c r="AS89" i="3"/>
  <c r="AS86" i="3"/>
  <c r="AS85" i="3"/>
  <c r="AS90" i="3"/>
  <c r="AS87" i="3"/>
  <c r="K510" i="3"/>
  <c r="J343" i="3"/>
  <c r="J346" i="3" s="1"/>
  <c r="J363" i="3"/>
  <c r="J368" i="3" s="1"/>
  <c r="K189" i="3"/>
  <c r="J361" i="3"/>
  <c r="J364" i="3" s="1"/>
  <c r="J370" i="3"/>
  <c r="J382" i="3" s="1"/>
  <c r="J385" i="3" s="1"/>
  <c r="J392" i="3" s="1"/>
  <c r="K317" i="3"/>
  <c r="I428" i="3"/>
  <c r="I381" i="3"/>
  <c r="I384" i="3" s="1"/>
  <c r="I400" i="3"/>
  <c r="K186" i="3"/>
  <c r="K432" i="3" s="1"/>
  <c r="I382" i="3"/>
  <c r="I385" i="3" s="1"/>
  <c r="I392" i="3" s="1"/>
  <c r="I500" i="3"/>
  <c r="I531" i="3" s="1"/>
  <c r="I533" i="3" s="1"/>
  <c r="K360" i="3"/>
  <c r="K361" i="3" s="1"/>
  <c r="K342" i="3"/>
  <c r="K343" i="3" s="1"/>
  <c r="J372" i="3"/>
  <c r="K190" i="3"/>
  <c r="K504" i="3"/>
  <c r="K431" i="3"/>
  <c r="I480" i="3"/>
  <c r="L451" i="3"/>
  <c r="L257" i="4"/>
  <c r="L144" i="4"/>
  <c r="M217" i="4"/>
  <c r="L163" i="4"/>
  <c r="O72" i="4"/>
  <c r="L375" i="3"/>
  <c r="L331" i="3"/>
  <c r="L303" i="3"/>
  <c r="AS130" i="3"/>
  <c r="L235" i="3"/>
  <c r="AS81" i="3"/>
  <c r="L235" i="4"/>
  <c r="L189" i="4"/>
  <c r="O99" i="4"/>
  <c r="L151" i="4"/>
  <c r="L427" i="3"/>
  <c r="K429" i="3" s="1"/>
  <c r="L397" i="3"/>
  <c r="K403" i="3" s="1"/>
  <c r="L320" i="3"/>
  <c r="O103" i="3"/>
  <c r="L261" i="3"/>
  <c r="L200" i="3"/>
  <c r="O130" i="3"/>
  <c r="L231" i="4"/>
  <c r="O95" i="4"/>
  <c r="L498" i="3"/>
  <c r="K501" i="3" s="1"/>
  <c r="L313" i="3"/>
  <c r="L248" i="3"/>
  <c r="L175" i="3"/>
  <c r="M203" i="4"/>
  <c r="O50" i="4"/>
  <c r="L367" i="3"/>
  <c r="M275" i="3"/>
  <c r="L216" i="3"/>
  <c r="L246" i="4"/>
  <c r="L176" i="4"/>
  <c r="AS103" i="3"/>
  <c r="L193" i="3"/>
  <c r="L241" i="4"/>
  <c r="L530" i="3"/>
  <c r="L474" i="3"/>
  <c r="M289" i="3"/>
  <c r="L349" i="3"/>
  <c r="O126" i="3"/>
  <c r="L352" i="3"/>
  <c r="L350" i="3"/>
  <c r="L355" i="3"/>
  <c r="L359" i="3"/>
  <c r="L334" i="3"/>
  <c r="L338" i="3"/>
  <c r="L511" i="3"/>
  <c r="L351" i="3"/>
  <c r="L356" i="3"/>
  <c r="L335" i="3"/>
  <c r="L339" i="3"/>
  <c r="L353" i="3"/>
  <c r="L357" i="3"/>
  <c r="L332" i="3"/>
  <c r="L336" i="3"/>
  <c r="L340" i="3"/>
  <c r="L354" i="3"/>
  <c r="L341" i="3"/>
  <c r="L358" i="3"/>
  <c r="L217" i="3"/>
  <c r="L333" i="3"/>
  <c r="L211" i="3"/>
  <c r="L212" i="3" s="1"/>
  <c r="L337" i="3"/>
  <c r="L210" i="3"/>
  <c r="L321" i="3"/>
  <c r="L245" i="4"/>
  <c r="L240" i="4"/>
  <c r="M202" i="4"/>
  <c r="L43" i="4"/>
  <c r="L520" i="3"/>
  <c r="L529" i="3"/>
  <c r="L509" i="3"/>
  <c r="L462" i="3"/>
  <c r="L473" i="3"/>
  <c r="L434" i="3"/>
  <c r="L398" i="3"/>
  <c r="L497" i="3"/>
  <c r="L503" i="3" s="1"/>
  <c r="L396" i="3"/>
  <c r="L304" i="3"/>
  <c r="L306" i="3" s="1"/>
  <c r="L307" i="3" s="1"/>
  <c r="L308" i="3" s="1"/>
  <c r="L302" i="3"/>
  <c r="L185" i="3"/>
  <c r="L190" i="3" s="1"/>
  <c r="AS129" i="3"/>
  <c r="L316" i="3"/>
  <c r="L477" i="3"/>
  <c r="L388" i="3"/>
  <c r="L143" i="4"/>
  <c r="L234" i="4"/>
  <c r="L188" i="4"/>
  <c r="O98" i="4"/>
  <c r="L38" i="4"/>
  <c r="L387" i="3"/>
  <c r="L505" i="3"/>
  <c r="L488" i="3"/>
  <c r="L465" i="3"/>
  <c r="L456" i="3"/>
  <c r="L426" i="3"/>
  <c r="L431" i="3" s="1"/>
  <c r="L450" i="3"/>
  <c r="L399" i="3"/>
  <c r="L366" i="3"/>
  <c r="M288" i="3"/>
  <c r="M274" i="3"/>
  <c r="O102" i="3"/>
  <c r="L315" i="3"/>
  <c r="L479" i="3"/>
  <c r="L383" i="3"/>
  <c r="L454" i="3"/>
  <c r="L230" i="4"/>
  <c r="L175" i="4"/>
  <c r="O94" i="4"/>
  <c r="L32" i="4"/>
  <c r="L377" i="3"/>
  <c r="L524" i="3"/>
  <c r="L485" i="3"/>
  <c r="L487" i="3"/>
  <c r="L455" i="3"/>
  <c r="L435" i="3"/>
  <c r="L229" i="3"/>
  <c r="L374" i="3"/>
  <c r="L319" i="3"/>
  <c r="AS102" i="3"/>
  <c r="L184" i="3"/>
  <c r="L314" i="3"/>
  <c r="L230" i="3"/>
  <c r="L378" i="3"/>
  <c r="L256" i="4"/>
  <c r="M216" i="4"/>
  <c r="L162" i="4"/>
  <c r="L150" i="4"/>
  <c r="O71" i="4"/>
  <c r="O49" i="4"/>
  <c r="L519" i="3"/>
  <c r="L464" i="3"/>
  <c r="L478" i="3"/>
  <c r="L436" i="3"/>
  <c r="L433" i="3"/>
  <c r="L330" i="3"/>
  <c r="L312" i="3"/>
  <c r="L187" i="3"/>
  <c r="L234" i="3"/>
  <c r="L174" i="3"/>
  <c r="L348" i="3"/>
  <c r="L215" i="3"/>
  <c r="L192" i="3"/>
  <c r="L260" i="3"/>
  <c r="L199" i="3"/>
  <c r="O125" i="3"/>
  <c r="L247" i="3"/>
  <c r="AS80" i="3"/>
  <c r="O129" i="3"/>
  <c r="K325" i="3"/>
  <c r="K326" i="3"/>
  <c r="K322" i="3"/>
  <c r="K324" i="3"/>
  <c r="K323" i="3"/>
  <c r="P80" i="3"/>
  <c r="AT91" i="3" s="1"/>
  <c r="N56" i="3"/>
  <c r="P81" i="3"/>
  <c r="M50" i="3"/>
  <c r="M51" i="3" s="1"/>
  <c r="M67" i="3"/>
  <c r="M62" i="3"/>
  <c r="M72" i="3"/>
  <c r="M73" i="3" s="1"/>
  <c r="O48" i="3"/>
  <c r="N49" i="3"/>
  <c r="T45" i="3"/>
  <c r="S47" i="3"/>
  <c r="E507" i="3" l="1"/>
  <c r="K218" i="3"/>
  <c r="K239" i="3" s="1"/>
  <c r="E431" i="3"/>
  <c r="E437" i="3" s="1"/>
  <c r="E439" i="3" s="1"/>
  <c r="E399" i="3"/>
  <c r="F499" i="3"/>
  <c r="E467" i="3"/>
  <c r="E461" i="3" s="1"/>
  <c r="F401" i="3"/>
  <c r="J232" i="3"/>
  <c r="J236" i="3" s="1"/>
  <c r="J220" i="3"/>
  <c r="J238" i="3" s="1"/>
  <c r="AS136" i="3"/>
  <c r="AS134" i="3"/>
  <c r="F243" i="3"/>
  <c r="F376" i="3" s="1"/>
  <c r="F379" i="3" s="1"/>
  <c r="F430" i="3"/>
  <c r="E506" i="3"/>
  <c r="G486" i="3"/>
  <c r="G489" i="3" s="1"/>
  <c r="G241" i="3"/>
  <c r="G243" i="3" s="1"/>
  <c r="K219" i="3"/>
  <c r="K240" i="3" s="1"/>
  <c r="D461" i="3"/>
  <c r="I239" i="3"/>
  <c r="I231" i="3"/>
  <c r="I220" i="3"/>
  <c r="I238" i="3" s="1"/>
  <c r="D506" i="3"/>
  <c r="J237" i="3"/>
  <c r="J242" i="3" s="1"/>
  <c r="H502" i="3"/>
  <c r="G532" i="3"/>
  <c r="G534" i="3" s="1"/>
  <c r="G499" i="3"/>
  <c r="G523" i="3" s="1"/>
  <c r="G525" i="3" s="1"/>
  <c r="H486" i="3"/>
  <c r="H489" i="3" s="1"/>
  <c r="H236" i="3"/>
  <c r="H241" i="3" s="1"/>
  <c r="J305" i="3"/>
  <c r="J371" i="3"/>
  <c r="L504" i="3"/>
  <c r="K344" i="3"/>
  <c r="K345" i="3" s="1"/>
  <c r="J500" i="3"/>
  <c r="J531" i="3" s="1"/>
  <c r="J533" i="3" s="1"/>
  <c r="L317" i="3"/>
  <c r="AT88" i="3"/>
  <c r="AT84" i="3"/>
  <c r="AT82" i="3"/>
  <c r="AT86" i="3"/>
  <c r="AT83" i="3"/>
  <c r="AT87" i="3"/>
  <c r="AT89" i="3"/>
  <c r="AT90" i="3"/>
  <c r="AT85" i="3"/>
  <c r="F466" i="3"/>
  <c r="F508" i="3" s="1"/>
  <c r="L213" i="3"/>
  <c r="K362" i="3"/>
  <c r="L189" i="3"/>
  <c r="L390" i="3"/>
  <c r="L360" i="3"/>
  <c r="L362" i="3" s="1"/>
  <c r="K188" i="3"/>
  <c r="L342" i="3"/>
  <c r="L343" i="3" s="1"/>
  <c r="L510" i="3"/>
  <c r="L380" i="3"/>
  <c r="K370" i="3"/>
  <c r="L186" i="3"/>
  <c r="L402" i="3" s="1"/>
  <c r="K402" i="3"/>
  <c r="K371" i="3"/>
  <c r="J381" i="3"/>
  <c r="J384" i="3" s="1"/>
  <c r="J400" i="3"/>
  <c r="J428" i="3"/>
  <c r="J369" i="3"/>
  <c r="J457" i="3" s="1"/>
  <c r="J480" i="3"/>
  <c r="U45" i="3"/>
  <c r="T47" i="3"/>
  <c r="M451" i="3"/>
  <c r="M257" i="4"/>
  <c r="M144" i="4"/>
  <c r="N217" i="4"/>
  <c r="M163" i="4"/>
  <c r="P95" i="4"/>
  <c r="M375" i="3"/>
  <c r="M313" i="3"/>
  <c r="N275" i="3"/>
  <c r="AT130" i="3"/>
  <c r="M235" i="3"/>
  <c r="AT81" i="3"/>
  <c r="M235" i="4"/>
  <c r="M189" i="4"/>
  <c r="M151" i="4"/>
  <c r="P50" i="4"/>
  <c r="M427" i="3"/>
  <c r="L429" i="3" s="1"/>
  <c r="M397" i="3"/>
  <c r="L403" i="3" s="1"/>
  <c r="M331" i="3"/>
  <c r="P103" i="3"/>
  <c r="M261" i="3"/>
  <c r="M200" i="3"/>
  <c r="P130" i="3"/>
  <c r="M241" i="4"/>
  <c r="M530" i="3"/>
  <c r="M474" i="3"/>
  <c r="M303" i="3"/>
  <c r="M349" i="3"/>
  <c r="P126" i="3"/>
  <c r="M231" i="4"/>
  <c r="P99" i="4"/>
  <c r="M498" i="3"/>
  <c r="L501" i="3" s="1"/>
  <c r="N289" i="3"/>
  <c r="M248" i="3"/>
  <c r="M175" i="3"/>
  <c r="N203" i="4"/>
  <c r="P72" i="4"/>
  <c r="M367" i="3"/>
  <c r="M216" i="3"/>
  <c r="M246" i="4"/>
  <c r="M176" i="4"/>
  <c r="M320" i="3"/>
  <c r="AT103" i="3"/>
  <c r="M193" i="3"/>
  <c r="Q80" i="3"/>
  <c r="AU91" i="3" s="1"/>
  <c r="O56" i="3"/>
  <c r="Q81" i="3"/>
  <c r="N50" i="3"/>
  <c r="N51" i="3" s="1"/>
  <c r="N62" i="3"/>
  <c r="N67" i="3"/>
  <c r="N72" i="3"/>
  <c r="N73" i="3" s="1"/>
  <c r="L322" i="3"/>
  <c r="L323" i="3"/>
  <c r="L325" i="3"/>
  <c r="L324" i="3"/>
  <c r="L326" i="3"/>
  <c r="M351" i="3"/>
  <c r="M355" i="3"/>
  <c r="M359" i="3"/>
  <c r="M334" i="3"/>
  <c r="M338" i="3"/>
  <c r="M511" i="3"/>
  <c r="M352" i="3"/>
  <c r="M356" i="3"/>
  <c r="M335" i="3"/>
  <c r="M339" i="3"/>
  <c r="M353" i="3"/>
  <c r="M357" i="3"/>
  <c r="M332" i="3"/>
  <c r="M336" i="3"/>
  <c r="M340" i="3"/>
  <c r="M350" i="3"/>
  <c r="M337" i="3"/>
  <c r="M211" i="3"/>
  <c r="M212" i="3" s="1"/>
  <c r="M354" i="3"/>
  <c r="M341" i="3"/>
  <c r="M210" i="3"/>
  <c r="M358" i="3"/>
  <c r="M333" i="3"/>
  <c r="M217" i="3"/>
  <c r="M315" i="3"/>
  <c r="M230" i="3"/>
  <c r="M477" i="3"/>
  <c r="M321" i="3"/>
  <c r="N202" i="4"/>
  <c r="N216" i="4"/>
  <c r="P98" i="4"/>
  <c r="M38" i="4"/>
  <c r="M524" i="3"/>
  <c r="M473" i="3"/>
  <c r="M462" i="3"/>
  <c r="M426" i="3"/>
  <c r="M366" i="3"/>
  <c r="M302" i="3"/>
  <c r="N274" i="3"/>
  <c r="AT102" i="3"/>
  <c r="M185" i="3"/>
  <c r="M190" i="3" s="1"/>
  <c r="M316" i="3"/>
  <c r="M388" i="3"/>
  <c r="M454" i="3"/>
  <c r="M240" i="4"/>
  <c r="M188" i="4"/>
  <c r="P94" i="4"/>
  <c r="M32" i="4"/>
  <c r="M520" i="3"/>
  <c r="M519" i="3"/>
  <c r="M488" i="3"/>
  <c r="M465" i="3"/>
  <c r="M456" i="3"/>
  <c r="M455" i="3"/>
  <c r="M229" i="3"/>
  <c r="M497" i="3"/>
  <c r="M503" i="3" s="1"/>
  <c r="M330" i="3"/>
  <c r="M314" i="3"/>
  <c r="M383" i="3"/>
  <c r="M245" i="4"/>
  <c r="M234" i="4"/>
  <c r="M175" i="4"/>
  <c r="M150" i="4"/>
  <c r="P71" i="4"/>
  <c r="M377" i="3"/>
  <c r="M529" i="3"/>
  <c r="M505" i="3"/>
  <c r="M487" i="3"/>
  <c r="M485" i="3"/>
  <c r="M435" i="3"/>
  <c r="M436" i="3"/>
  <c r="M450" i="3"/>
  <c r="M319" i="3"/>
  <c r="M304" i="3"/>
  <c r="M306" i="3" s="1"/>
  <c r="M307" i="3" s="1"/>
  <c r="M308" i="3" s="1"/>
  <c r="M184" i="3"/>
  <c r="M479" i="3"/>
  <c r="M378" i="3"/>
  <c r="M380" i="3" s="1"/>
  <c r="M256" i="4"/>
  <c r="M143" i="4"/>
  <c r="M230" i="4"/>
  <c r="M162" i="4"/>
  <c r="P49" i="4"/>
  <c r="M43" i="4"/>
  <c r="M387" i="3"/>
  <c r="M509" i="3"/>
  <c r="M478" i="3"/>
  <c r="M464" i="3"/>
  <c r="M433" i="3"/>
  <c r="M434" i="3"/>
  <c r="M398" i="3"/>
  <c r="M374" i="3"/>
  <c r="M396" i="3"/>
  <c r="M312" i="3"/>
  <c r="N288" i="3"/>
  <c r="P102" i="3"/>
  <c r="M187" i="3"/>
  <c r="AT129" i="3"/>
  <c r="M260" i="3"/>
  <c r="M199" i="3"/>
  <c r="AT80" i="3"/>
  <c r="P125" i="3"/>
  <c r="M247" i="3"/>
  <c r="M192" i="3"/>
  <c r="M234" i="3"/>
  <c r="P129" i="3"/>
  <c r="M348" i="3"/>
  <c r="M215" i="3"/>
  <c r="M174" i="3"/>
  <c r="P48" i="3"/>
  <c r="O49" i="3"/>
  <c r="K231" i="3" l="1"/>
  <c r="K232" i="3" s="1"/>
  <c r="K236" i="3" s="1"/>
  <c r="J486" i="3"/>
  <c r="L218" i="3"/>
  <c r="L239" i="3" s="1"/>
  <c r="AT136" i="3"/>
  <c r="L219" i="3"/>
  <c r="L240" i="3" s="1"/>
  <c r="J241" i="3"/>
  <c r="J430" i="3" s="1"/>
  <c r="J437" i="3" s="1"/>
  <c r="J439" i="3" s="1"/>
  <c r="G430" i="3"/>
  <c r="G438" i="3" s="1"/>
  <c r="G440" i="3" s="1"/>
  <c r="F386" i="3"/>
  <c r="F389" i="3" s="1"/>
  <c r="F391" i="3" s="1"/>
  <c r="F393" i="3" s="1"/>
  <c r="F507" i="3" s="1"/>
  <c r="F506" i="3" s="1"/>
  <c r="K220" i="3"/>
  <c r="K238" i="3" s="1"/>
  <c r="AT134" i="3"/>
  <c r="G463" i="3"/>
  <c r="G466" i="3" s="1"/>
  <c r="G508" i="3" s="1"/>
  <c r="G401" i="3"/>
  <c r="I237" i="3"/>
  <c r="I242" i="3" s="1"/>
  <c r="I502" i="3" s="1"/>
  <c r="I305" i="3"/>
  <c r="I232" i="3"/>
  <c r="F431" i="3"/>
  <c r="F437" i="3" s="1"/>
  <c r="F439" i="3" s="1"/>
  <c r="F399" i="3"/>
  <c r="G386" i="3"/>
  <c r="G389" i="3" s="1"/>
  <c r="G376" i="3"/>
  <c r="G379" i="3" s="1"/>
  <c r="J502" i="3"/>
  <c r="J532" i="3" s="1"/>
  <c r="J534" i="3" s="1"/>
  <c r="K305" i="3"/>
  <c r="H401" i="3"/>
  <c r="H430" i="3"/>
  <c r="H463" i="3"/>
  <c r="H243" i="3"/>
  <c r="K237" i="3"/>
  <c r="K242" i="3" s="1"/>
  <c r="H532" i="3"/>
  <c r="H534" i="3" s="1"/>
  <c r="H499" i="3"/>
  <c r="H523" i="3" s="1"/>
  <c r="H525" i="3" s="1"/>
  <c r="K346" i="3"/>
  <c r="K372" i="3"/>
  <c r="K364" i="3"/>
  <c r="K480" i="3" s="1"/>
  <c r="M504" i="3"/>
  <c r="L344" i="3"/>
  <c r="L345" i="3" s="1"/>
  <c r="AU84" i="3"/>
  <c r="AU88" i="3"/>
  <c r="AU89" i="3"/>
  <c r="AU87" i="3"/>
  <c r="AU86" i="3"/>
  <c r="AU83" i="3"/>
  <c r="AU82" i="3"/>
  <c r="AU90" i="3"/>
  <c r="AU85" i="3"/>
  <c r="M186" i="3"/>
  <c r="M432" i="3" s="1"/>
  <c r="M213" i="3"/>
  <c r="K363" i="3"/>
  <c r="K368" i="3" s="1"/>
  <c r="K428" i="3" s="1"/>
  <c r="M189" i="3"/>
  <c r="L363" i="3"/>
  <c r="L370" i="3"/>
  <c r="L382" i="3" s="1"/>
  <c r="L385" i="3" s="1"/>
  <c r="L392" i="3" s="1"/>
  <c r="L361" i="3"/>
  <c r="L364" i="3" s="1"/>
  <c r="L480" i="3" s="1"/>
  <c r="K382" i="3"/>
  <c r="K385" i="3" s="1"/>
  <c r="K392" i="3" s="1"/>
  <c r="K500" i="3"/>
  <c r="M317" i="3"/>
  <c r="M390" i="3"/>
  <c r="M342" i="3"/>
  <c r="M344" i="3" s="1"/>
  <c r="M510" i="3"/>
  <c r="M360" i="3"/>
  <c r="M361" i="3" s="1"/>
  <c r="L188" i="3"/>
  <c r="L432" i="3"/>
  <c r="M431" i="3"/>
  <c r="M399" i="3"/>
  <c r="J489" i="3"/>
  <c r="Q48" i="3"/>
  <c r="P49" i="3"/>
  <c r="N451" i="3"/>
  <c r="N257" i="4"/>
  <c r="N144" i="4"/>
  <c r="O217" i="4"/>
  <c r="N163" i="4"/>
  <c r="Q72" i="4"/>
  <c r="N375" i="3"/>
  <c r="O289" i="3"/>
  <c r="O275" i="3"/>
  <c r="AU130" i="3"/>
  <c r="N235" i="3"/>
  <c r="AU81" i="3"/>
  <c r="N235" i="4"/>
  <c r="N189" i="4"/>
  <c r="Q99" i="4"/>
  <c r="N151" i="4"/>
  <c r="N427" i="3"/>
  <c r="M429" i="3" s="1"/>
  <c r="N397" i="3"/>
  <c r="M403" i="3" s="1"/>
  <c r="N313" i="3"/>
  <c r="Q103" i="3"/>
  <c r="N261" i="3"/>
  <c r="N200" i="3"/>
  <c r="Q130" i="3"/>
  <c r="N246" i="4"/>
  <c r="N176" i="4"/>
  <c r="N331" i="3"/>
  <c r="AU103" i="3"/>
  <c r="N193" i="3"/>
  <c r="N241" i="4"/>
  <c r="N530" i="3"/>
  <c r="N474" i="3"/>
  <c r="N320" i="3"/>
  <c r="N349" i="3"/>
  <c r="Q126" i="3"/>
  <c r="N231" i="4"/>
  <c r="Q95" i="4"/>
  <c r="N498" i="3"/>
  <c r="M501" i="3" s="1"/>
  <c r="N303" i="3"/>
  <c r="N248" i="3"/>
  <c r="N175" i="3"/>
  <c r="O203" i="4"/>
  <c r="Q50" i="4"/>
  <c r="N367" i="3"/>
  <c r="N216" i="3"/>
  <c r="U47" i="3"/>
  <c r="V45" i="3"/>
  <c r="P56" i="3"/>
  <c r="R81" i="3"/>
  <c r="R80" i="3"/>
  <c r="AV91" i="3" s="1"/>
  <c r="O50" i="3"/>
  <c r="O51" i="3" s="1"/>
  <c r="O62" i="3"/>
  <c r="O72" i="3"/>
  <c r="O73" i="3" s="1"/>
  <c r="O67" i="3"/>
  <c r="M324" i="3"/>
  <c r="M323" i="3"/>
  <c r="M325" i="3"/>
  <c r="M326" i="3"/>
  <c r="M322" i="3"/>
  <c r="N351" i="3"/>
  <c r="N355" i="3"/>
  <c r="N359" i="3"/>
  <c r="N334" i="3"/>
  <c r="N338" i="3"/>
  <c r="N511" i="3"/>
  <c r="N352" i="3"/>
  <c r="N356" i="3"/>
  <c r="N335" i="3"/>
  <c r="N339" i="3"/>
  <c r="N353" i="3"/>
  <c r="N357" i="3"/>
  <c r="N332" i="3"/>
  <c r="N336" i="3"/>
  <c r="N340" i="3"/>
  <c r="N333" i="3"/>
  <c r="N350" i="3"/>
  <c r="N337" i="3"/>
  <c r="N217" i="3"/>
  <c r="N354" i="3"/>
  <c r="N341" i="3"/>
  <c r="N211" i="3"/>
  <c r="N212" i="3" s="1"/>
  <c r="N358" i="3"/>
  <c r="N210" i="3"/>
  <c r="N316" i="3"/>
  <c r="N230" i="3"/>
  <c r="N479" i="3"/>
  <c r="N321" i="3"/>
  <c r="N245" i="4"/>
  <c r="N240" i="4"/>
  <c r="O202" i="4"/>
  <c r="Q98" i="4"/>
  <c r="N38" i="4"/>
  <c r="N377" i="3"/>
  <c r="N524" i="3"/>
  <c r="N464" i="3"/>
  <c r="N478" i="3"/>
  <c r="N436" i="3"/>
  <c r="N433" i="3"/>
  <c r="N450" i="3"/>
  <c r="N396" i="3"/>
  <c r="N366" i="3"/>
  <c r="O288" i="3"/>
  <c r="O274" i="3"/>
  <c r="AU102" i="3"/>
  <c r="N185" i="3"/>
  <c r="N190" i="3" s="1"/>
  <c r="N315" i="3"/>
  <c r="N388" i="3"/>
  <c r="N256" i="4"/>
  <c r="N143" i="4"/>
  <c r="N234" i="4"/>
  <c r="N188" i="4"/>
  <c r="Q94" i="4"/>
  <c r="N32" i="4"/>
  <c r="N519" i="3"/>
  <c r="N529" i="3"/>
  <c r="N462" i="3"/>
  <c r="N473" i="3"/>
  <c r="N434" i="3"/>
  <c r="N398" i="3"/>
  <c r="N374" i="3"/>
  <c r="N319" i="3"/>
  <c r="AU129" i="3"/>
  <c r="N314" i="3"/>
  <c r="N383" i="3"/>
  <c r="N230" i="4"/>
  <c r="N175" i="4"/>
  <c r="N150" i="4"/>
  <c r="Q71" i="4"/>
  <c r="Q49" i="4"/>
  <c r="N520" i="3"/>
  <c r="N509" i="3"/>
  <c r="N488" i="3"/>
  <c r="N465" i="3"/>
  <c r="N456" i="3"/>
  <c r="N426" i="3"/>
  <c r="N431" i="3" s="1"/>
  <c r="N330" i="3"/>
  <c r="N312" i="3"/>
  <c r="N184" i="3"/>
  <c r="N477" i="3"/>
  <c r="N378" i="3"/>
  <c r="N454" i="3"/>
  <c r="O216" i="4"/>
  <c r="N162" i="4"/>
  <c r="N43" i="4"/>
  <c r="N387" i="3"/>
  <c r="N505" i="3"/>
  <c r="N485" i="3"/>
  <c r="N487" i="3"/>
  <c r="N455" i="3"/>
  <c r="N435" i="3"/>
  <c r="N229" i="3"/>
  <c r="N497" i="3"/>
  <c r="N503" i="3" s="1"/>
  <c r="N304" i="3"/>
  <c r="N306" i="3" s="1"/>
  <c r="N307" i="3" s="1"/>
  <c r="N308" i="3" s="1"/>
  <c r="N302" i="3"/>
  <c r="Q102" i="3"/>
  <c r="N187" i="3"/>
  <c r="N260" i="3"/>
  <c r="N199" i="3"/>
  <c r="N174" i="3"/>
  <c r="AU80" i="3"/>
  <c r="N247" i="3"/>
  <c r="N192" i="3"/>
  <c r="N234" i="3"/>
  <c r="Q125" i="3"/>
  <c r="N348" i="3"/>
  <c r="N215" i="3"/>
  <c r="Q129" i="3"/>
  <c r="M219" i="3" l="1"/>
  <c r="M240" i="3" s="1"/>
  <c r="M402" i="3"/>
  <c r="M218" i="3"/>
  <c r="M231" i="3" s="1"/>
  <c r="M305" i="3" s="1"/>
  <c r="M188" i="3"/>
  <c r="M343" i="3"/>
  <c r="M371" i="3" s="1"/>
  <c r="L231" i="3"/>
  <c r="L237" i="3" s="1"/>
  <c r="L242" i="3" s="1"/>
  <c r="L502" i="3" s="1"/>
  <c r="L532" i="3" s="1"/>
  <c r="L534" i="3" s="1"/>
  <c r="J243" i="3"/>
  <c r="J386" i="3" s="1"/>
  <c r="J389" i="3" s="1"/>
  <c r="J438" i="3"/>
  <c r="J440" i="3" s="1"/>
  <c r="G437" i="3"/>
  <c r="G439" i="3" s="1"/>
  <c r="L220" i="3"/>
  <c r="L238" i="3" s="1"/>
  <c r="J463" i="3"/>
  <c r="J466" i="3" s="1"/>
  <c r="J508" i="3" s="1"/>
  <c r="AU134" i="3"/>
  <c r="J401" i="3"/>
  <c r="F467" i="3"/>
  <c r="F461" i="3" s="1"/>
  <c r="F249" i="4" s="1"/>
  <c r="K241" i="3"/>
  <c r="K463" i="3" s="1"/>
  <c r="K486" i="3"/>
  <c r="K489" i="3" s="1"/>
  <c r="K369" i="3"/>
  <c r="K457" i="3" s="1"/>
  <c r="L346" i="3"/>
  <c r="L369" i="3" s="1"/>
  <c r="L457" i="3" s="1"/>
  <c r="L368" i="3"/>
  <c r="L400" i="3" s="1"/>
  <c r="L372" i="3"/>
  <c r="AU136" i="3"/>
  <c r="L305" i="3"/>
  <c r="L232" i="3"/>
  <c r="L236" i="3" s="1"/>
  <c r="J499" i="3"/>
  <c r="J523" i="3" s="1"/>
  <c r="J525" i="3" s="1"/>
  <c r="I486" i="3"/>
  <c r="I489" i="3" s="1"/>
  <c r="I236" i="3"/>
  <c r="I241" i="3" s="1"/>
  <c r="I532" i="3"/>
  <c r="I534" i="3" s="1"/>
  <c r="I499" i="3"/>
  <c r="I523" i="3" s="1"/>
  <c r="I525" i="3" s="1"/>
  <c r="H376" i="3"/>
  <c r="H379" i="3" s="1"/>
  <c r="H386" i="3"/>
  <c r="H389" i="3" s="1"/>
  <c r="G391" i="3"/>
  <c r="K502" i="3"/>
  <c r="K532" i="3" s="1"/>
  <c r="K534" i="3" s="1"/>
  <c r="M239" i="3"/>
  <c r="H466" i="3"/>
  <c r="H508" i="3" s="1"/>
  <c r="H437" i="3"/>
  <c r="H439" i="3" s="1"/>
  <c r="H438" i="3"/>
  <c r="H440" i="3" s="1"/>
  <c r="N317" i="3"/>
  <c r="N390" i="3"/>
  <c r="L371" i="3"/>
  <c r="AV88" i="3"/>
  <c r="AV84" i="3"/>
  <c r="AV87" i="3"/>
  <c r="AV83" i="3"/>
  <c r="AV82" i="3"/>
  <c r="AV90" i="3"/>
  <c r="AV89" i="3"/>
  <c r="AV85" i="3"/>
  <c r="AV86" i="3"/>
  <c r="K400" i="3"/>
  <c r="N380" i="3"/>
  <c r="L500" i="3"/>
  <c r="L531" i="3" s="1"/>
  <c r="L533" i="3" s="1"/>
  <c r="K381" i="3"/>
  <c r="K384" i="3" s="1"/>
  <c r="M370" i="3"/>
  <c r="M382" i="3" s="1"/>
  <c r="M385" i="3" s="1"/>
  <c r="M392" i="3" s="1"/>
  <c r="N504" i="3"/>
  <c r="M362" i="3"/>
  <c r="M372" i="3" s="1"/>
  <c r="N213" i="3"/>
  <c r="N510" i="3"/>
  <c r="N189" i="3"/>
  <c r="M345" i="3"/>
  <c r="K531" i="3"/>
  <c r="K533" i="3" s="1"/>
  <c r="N360" i="3"/>
  <c r="N361" i="3" s="1"/>
  <c r="N186" i="3"/>
  <c r="N402" i="3" s="1"/>
  <c r="N342" i="3"/>
  <c r="N344" i="3" s="1"/>
  <c r="N345" i="3" s="1"/>
  <c r="N399" i="3"/>
  <c r="O351" i="3"/>
  <c r="O355" i="3"/>
  <c r="O359" i="3"/>
  <c r="O334" i="3"/>
  <c r="O338" i="3"/>
  <c r="O511" i="3"/>
  <c r="O352" i="3"/>
  <c r="O356" i="3"/>
  <c r="O335" i="3"/>
  <c r="O339" i="3"/>
  <c r="O353" i="3"/>
  <c r="O357" i="3"/>
  <c r="O332" i="3"/>
  <c r="O336" i="3"/>
  <c r="O340" i="3"/>
  <c r="O358" i="3"/>
  <c r="O211" i="3"/>
  <c r="O212" i="3" s="1"/>
  <c r="O333" i="3"/>
  <c r="O210" i="3"/>
  <c r="O350" i="3"/>
  <c r="O337" i="3"/>
  <c r="O354" i="3"/>
  <c r="O341" i="3"/>
  <c r="O217" i="3"/>
  <c r="O314" i="3"/>
  <c r="O316" i="3"/>
  <c r="O321" i="3"/>
  <c r="O256" i="4"/>
  <c r="O245" i="4"/>
  <c r="P202" i="4"/>
  <c r="P216" i="4"/>
  <c r="R94" i="4"/>
  <c r="O32" i="4"/>
  <c r="O520" i="3"/>
  <c r="O505" i="3"/>
  <c r="O478" i="3"/>
  <c r="O464" i="3"/>
  <c r="O433" i="3"/>
  <c r="O434" i="3"/>
  <c r="O398" i="3"/>
  <c r="O497" i="3"/>
  <c r="O503" i="3" s="1"/>
  <c r="O330" i="3"/>
  <c r="O185" i="3"/>
  <c r="O190" i="3" s="1"/>
  <c r="AV129" i="3"/>
  <c r="O230" i="3"/>
  <c r="O479" i="3"/>
  <c r="O388" i="3"/>
  <c r="O143" i="4"/>
  <c r="O240" i="4"/>
  <c r="O188" i="4"/>
  <c r="R71" i="4"/>
  <c r="O377" i="3"/>
  <c r="O509" i="3"/>
  <c r="O473" i="3"/>
  <c r="O462" i="3"/>
  <c r="O426" i="3"/>
  <c r="O450" i="3"/>
  <c r="O396" i="3"/>
  <c r="O366" i="3"/>
  <c r="O319" i="3"/>
  <c r="O304" i="3"/>
  <c r="O306" i="3" s="1"/>
  <c r="O307" i="3" s="1"/>
  <c r="O308" i="3" s="1"/>
  <c r="R102" i="3"/>
  <c r="O477" i="3"/>
  <c r="O383" i="3"/>
  <c r="O454" i="3"/>
  <c r="O234" i="4"/>
  <c r="O175" i="4"/>
  <c r="R49" i="4"/>
  <c r="O43" i="4"/>
  <c r="O387" i="3"/>
  <c r="O524" i="3"/>
  <c r="O488" i="3"/>
  <c r="O465" i="3"/>
  <c r="O456" i="3"/>
  <c r="O455" i="3"/>
  <c r="O229" i="3"/>
  <c r="O374" i="3"/>
  <c r="O399" i="3"/>
  <c r="O312" i="3"/>
  <c r="P288" i="3"/>
  <c r="AV102" i="3"/>
  <c r="O184" i="3"/>
  <c r="O315" i="3"/>
  <c r="O378" i="3"/>
  <c r="O380" i="3" s="1"/>
  <c r="O230" i="4"/>
  <c r="O162" i="4"/>
  <c r="O150" i="4"/>
  <c r="R98" i="4"/>
  <c r="O38" i="4"/>
  <c r="O519" i="3"/>
  <c r="O529" i="3"/>
  <c r="O487" i="3"/>
  <c r="O485" i="3"/>
  <c r="O435" i="3"/>
  <c r="O436" i="3"/>
  <c r="O302" i="3"/>
  <c r="P274" i="3"/>
  <c r="O187" i="3"/>
  <c r="O234" i="3"/>
  <c r="R125" i="3"/>
  <c r="O317" i="3"/>
  <c r="O348" i="3"/>
  <c r="O215" i="3"/>
  <c r="AV80" i="3"/>
  <c r="R129" i="3"/>
  <c r="O260" i="3"/>
  <c r="O199" i="3"/>
  <c r="O174" i="3"/>
  <c r="O247" i="3"/>
  <c r="O192" i="3"/>
  <c r="O451" i="3"/>
  <c r="O257" i="4"/>
  <c r="O241" i="4"/>
  <c r="P203" i="4"/>
  <c r="O530" i="3"/>
  <c r="R72" i="4"/>
  <c r="O474" i="3"/>
  <c r="O367" i="3"/>
  <c r="O303" i="3"/>
  <c r="O349" i="3"/>
  <c r="O216" i="3"/>
  <c r="R126" i="3"/>
  <c r="O246" i="4"/>
  <c r="O231" i="4"/>
  <c r="O176" i="4"/>
  <c r="R99" i="4"/>
  <c r="O498" i="3"/>
  <c r="N501" i="3" s="1"/>
  <c r="O320" i="3"/>
  <c r="P289" i="3"/>
  <c r="AV103" i="3"/>
  <c r="O248" i="3"/>
  <c r="O193" i="3"/>
  <c r="O175" i="3"/>
  <c r="O189" i="4"/>
  <c r="R50" i="4"/>
  <c r="O397" i="3"/>
  <c r="N403" i="3" s="1"/>
  <c r="R103" i="3"/>
  <c r="O200" i="3"/>
  <c r="O144" i="4"/>
  <c r="O163" i="4"/>
  <c r="O313" i="3"/>
  <c r="AV130" i="3"/>
  <c r="AV81" i="3"/>
  <c r="O235" i="4"/>
  <c r="O151" i="4"/>
  <c r="O427" i="3"/>
  <c r="N429" i="3" s="1"/>
  <c r="O331" i="3"/>
  <c r="O261" i="3"/>
  <c r="R130" i="3"/>
  <c r="P217" i="4"/>
  <c r="R95" i="4"/>
  <c r="O375" i="3"/>
  <c r="P275" i="3"/>
  <c r="O235" i="3"/>
  <c r="N322" i="3"/>
  <c r="N323" i="3"/>
  <c r="N325" i="3"/>
  <c r="N324" i="3"/>
  <c r="N326" i="3"/>
  <c r="Q56" i="3"/>
  <c r="S80" i="3"/>
  <c r="AW91" i="3" s="1"/>
  <c r="S81" i="3"/>
  <c r="P50" i="3"/>
  <c r="P51" i="3" s="1"/>
  <c r="P67" i="3"/>
  <c r="P72" i="3"/>
  <c r="P73" i="3" s="1"/>
  <c r="P62" i="3"/>
  <c r="R48" i="3"/>
  <c r="Q49" i="3"/>
  <c r="V47" i="3"/>
  <c r="W45" i="3"/>
  <c r="M220" i="3" l="1"/>
  <c r="M238" i="3" s="1"/>
  <c r="M346" i="3"/>
  <c r="K466" i="3"/>
  <c r="K508" i="3" s="1"/>
  <c r="L381" i="3"/>
  <c r="L384" i="3" s="1"/>
  <c r="L428" i="3"/>
  <c r="L241" i="3"/>
  <c r="L430" i="3" s="1"/>
  <c r="K430" i="3"/>
  <c r="K437" i="3" s="1"/>
  <c r="K439" i="3" s="1"/>
  <c r="J376" i="3"/>
  <c r="J379" i="3" s="1"/>
  <c r="J391" i="3" s="1"/>
  <c r="J393" i="3" s="1"/>
  <c r="J507" i="3" s="1"/>
  <c r="J506" i="3" s="1"/>
  <c r="K243" i="3"/>
  <c r="K386" i="3" s="1"/>
  <c r="K389" i="3" s="1"/>
  <c r="K401" i="3"/>
  <c r="F253" i="4"/>
  <c r="F490" i="3" s="1"/>
  <c r="F484" i="3" s="1"/>
  <c r="AV134" i="3"/>
  <c r="N218" i="3"/>
  <c r="N239" i="3" s="1"/>
  <c r="N219" i="3"/>
  <c r="N240" i="3" s="1"/>
  <c r="F232" i="4"/>
  <c r="F310" i="3" s="1"/>
  <c r="F460" i="3" s="1"/>
  <c r="F481" i="3"/>
  <c r="L499" i="3"/>
  <c r="L523" i="3" s="1"/>
  <c r="L525" i="3" s="1"/>
  <c r="AV136" i="3"/>
  <c r="L401" i="3"/>
  <c r="L486" i="3"/>
  <c r="L489" i="3" s="1"/>
  <c r="I243" i="3"/>
  <c r="I430" i="3"/>
  <c r="I463" i="3"/>
  <c r="I466" i="3" s="1"/>
  <c r="I508" i="3" s="1"/>
  <c r="I401" i="3"/>
  <c r="H391" i="3"/>
  <c r="G393" i="3"/>
  <c r="G507" i="3" s="1"/>
  <c r="G506" i="3" s="1"/>
  <c r="G467" i="3"/>
  <c r="K499" i="3"/>
  <c r="K523" i="3" s="1"/>
  <c r="K525" i="3" s="1"/>
  <c r="M237" i="3"/>
  <c r="M242" i="3" s="1"/>
  <c r="M502" i="3" s="1"/>
  <c r="M532" i="3" s="1"/>
  <c r="M534" i="3" s="1"/>
  <c r="M232" i="3"/>
  <c r="M500" i="3"/>
  <c r="O390" i="3"/>
  <c r="N362" i="3"/>
  <c r="N372" i="3" s="1"/>
  <c r="N343" i="3"/>
  <c r="N346" i="3" s="1"/>
  <c r="AW84" i="3"/>
  <c r="AW89" i="3"/>
  <c r="AW88" i="3"/>
  <c r="AW83" i="3"/>
  <c r="AW86" i="3"/>
  <c r="AW90" i="3"/>
  <c r="AW82" i="3"/>
  <c r="AW85" i="3"/>
  <c r="AW87" i="3"/>
  <c r="M364" i="3"/>
  <c r="M480" i="3" s="1"/>
  <c r="N370" i="3"/>
  <c r="M363" i="3"/>
  <c r="M368" i="3" s="1"/>
  <c r="M381" i="3" s="1"/>
  <c r="M384" i="3" s="1"/>
  <c r="O189" i="3"/>
  <c r="O360" i="3"/>
  <c r="O361" i="3" s="1"/>
  <c r="O510" i="3"/>
  <c r="O213" i="3"/>
  <c r="N432" i="3"/>
  <c r="N188" i="3"/>
  <c r="O504" i="3"/>
  <c r="O342" i="3"/>
  <c r="O343" i="3" s="1"/>
  <c r="O186" i="3"/>
  <c r="O432" i="3" s="1"/>
  <c r="O431" i="3"/>
  <c r="X45" i="3"/>
  <c r="W47" i="3"/>
  <c r="P451" i="3"/>
  <c r="P241" i="4"/>
  <c r="Q203" i="4"/>
  <c r="P530" i="3"/>
  <c r="S50" i="4"/>
  <c r="P474" i="3"/>
  <c r="P367" i="3"/>
  <c r="Q289" i="3"/>
  <c r="P246" i="4"/>
  <c r="P231" i="4"/>
  <c r="P176" i="4"/>
  <c r="S95" i="4"/>
  <c r="P498" i="3"/>
  <c r="O501" i="3" s="1"/>
  <c r="P313" i="3"/>
  <c r="AW103" i="3"/>
  <c r="P248" i="3"/>
  <c r="P193" i="3"/>
  <c r="P175" i="3"/>
  <c r="Q217" i="4"/>
  <c r="S72" i="4"/>
  <c r="P375" i="3"/>
  <c r="P303" i="3"/>
  <c r="P349" i="3"/>
  <c r="P200" i="3"/>
  <c r="P189" i="4"/>
  <c r="P151" i="4"/>
  <c r="P397" i="3"/>
  <c r="O403" i="3" s="1"/>
  <c r="Q275" i="3"/>
  <c r="P261" i="3"/>
  <c r="AW81" i="3"/>
  <c r="P144" i="4"/>
  <c r="P163" i="4"/>
  <c r="P331" i="3"/>
  <c r="S103" i="3"/>
  <c r="P235" i="3"/>
  <c r="S126" i="3"/>
  <c r="P257" i="4"/>
  <c r="P235" i="4"/>
  <c r="S99" i="4"/>
  <c r="P427" i="3"/>
  <c r="O429" i="3" s="1"/>
  <c r="P320" i="3"/>
  <c r="AW130" i="3"/>
  <c r="P216" i="3"/>
  <c r="S130" i="3"/>
  <c r="P351" i="3"/>
  <c r="P355" i="3"/>
  <c r="P359" i="3"/>
  <c r="P334" i="3"/>
  <c r="P338" i="3"/>
  <c r="P511" i="3"/>
  <c r="P352" i="3"/>
  <c r="P356" i="3"/>
  <c r="P335" i="3"/>
  <c r="P339" i="3"/>
  <c r="P353" i="3"/>
  <c r="P357" i="3"/>
  <c r="P332" i="3"/>
  <c r="P336" i="3"/>
  <c r="P340" i="3"/>
  <c r="P354" i="3"/>
  <c r="P341" i="3"/>
  <c r="P358" i="3"/>
  <c r="P217" i="3"/>
  <c r="P333" i="3"/>
  <c r="P211" i="3"/>
  <c r="P212" i="3" s="1"/>
  <c r="P350" i="3"/>
  <c r="P337" i="3"/>
  <c r="P210" i="3"/>
  <c r="P315" i="3"/>
  <c r="P321" i="3"/>
  <c r="P454" i="3"/>
  <c r="P240" i="4"/>
  <c r="Q202" i="4"/>
  <c r="P150" i="4"/>
  <c r="S94" i="4"/>
  <c r="P32" i="4"/>
  <c r="P509" i="3"/>
  <c r="P485" i="3"/>
  <c r="P487" i="3"/>
  <c r="P455" i="3"/>
  <c r="P435" i="3"/>
  <c r="P229" i="3"/>
  <c r="P374" i="3"/>
  <c r="P319" i="3"/>
  <c r="P185" i="3"/>
  <c r="P190" i="3" s="1"/>
  <c r="P314" i="3"/>
  <c r="P230" i="3"/>
  <c r="P477" i="3"/>
  <c r="P388" i="3"/>
  <c r="P234" i="4"/>
  <c r="P188" i="4"/>
  <c r="S71" i="4"/>
  <c r="S49" i="4"/>
  <c r="P520" i="3"/>
  <c r="P505" i="3"/>
  <c r="P464" i="3"/>
  <c r="P478" i="3"/>
  <c r="P436" i="3"/>
  <c r="P433" i="3"/>
  <c r="P330" i="3"/>
  <c r="P312" i="3"/>
  <c r="S102" i="3"/>
  <c r="P479" i="3"/>
  <c r="P383" i="3"/>
  <c r="P256" i="4"/>
  <c r="P245" i="4"/>
  <c r="P230" i="4"/>
  <c r="P175" i="4"/>
  <c r="P43" i="4"/>
  <c r="P387" i="3"/>
  <c r="P524" i="3"/>
  <c r="P529" i="3"/>
  <c r="P462" i="3"/>
  <c r="P473" i="3"/>
  <c r="P434" i="3"/>
  <c r="P398" i="3"/>
  <c r="P497" i="3"/>
  <c r="P503" i="3" s="1"/>
  <c r="P396" i="3"/>
  <c r="P366" i="3"/>
  <c r="P304" i="3"/>
  <c r="P306" i="3" s="1"/>
  <c r="P307" i="3" s="1"/>
  <c r="P308" i="3" s="1"/>
  <c r="P302" i="3"/>
  <c r="AW102" i="3"/>
  <c r="P184" i="3"/>
  <c r="AW129" i="3"/>
  <c r="P316" i="3"/>
  <c r="P378" i="3"/>
  <c r="P143" i="4"/>
  <c r="Q216" i="4"/>
  <c r="P162" i="4"/>
  <c r="S98" i="4"/>
  <c r="P38" i="4"/>
  <c r="P377" i="3"/>
  <c r="P519" i="3"/>
  <c r="P488" i="3"/>
  <c r="P465" i="3"/>
  <c r="P456" i="3"/>
  <c r="P426" i="3"/>
  <c r="P450" i="3"/>
  <c r="Q288" i="3"/>
  <c r="Q274" i="3"/>
  <c r="P187" i="3"/>
  <c r="P234" i="3"/>
  <c r="S129" i="3"/>
  <c r="P348" i="3"/>
  <c r="P215" i="3"/>
  <c r="P192" i="3"/>
  <c r="S125" i="3"/>
  <c r="P260" i="3"/>
  <c r="P199" i="3"/>
  <c r="P174" i="3"/>
  <c r="P247" i="3"/>
  <c r="AW80" i="3"/>
  <c r="T80" i="3"/>
  <c r="AX91" i="3" s="1"/>
  <c r="R56" i="3"/>
  <c r="T81" i="3"/>
  <c r="Q50" i="3"/>
  <c r="Q51" i="3" s="1"/>
  <c r="Q72" i="3"/>
  <c r="Q73" i="3" s="1"/>
  <c r="Q62" i="3"/>
  <c r="Q67" i="3"/>
  <c r="S48" i="3"/>
  <c r="R49" i="3"/>
  <c r="O326" i="3"/>
  <c r="O322" i="3"/>
  <c r="O324" i="3"/>
  <c r="O323" i="3"/>
  <c r="O325" i="3"/>
  <c r="K438" i="3" l="1"/>
  <c r="K440" i="3" s="1"/>
  <c r="L438" i="3"/>
  <c r="L440" i="3" s="1"/>
  <c r="L463" i="3"/>
  <c r="L466" i="3" s="1"/>
  <c r="L508" i="3" s="1"/>
  <c r="N231" i="3"/>
  <c r="N237" i="3" s="1"/>
  <c r="N242" i="3" s="1"/>
  <c r="N502" i="3" s="1"/>
  <c r="N532" i="3" s="1"/>
  <c r="N534" i="3" s="1"/>
  <c r="K376" i="3"/>
  <c r="K379" i="3" s="1"/>
  <c r="K391" i="3" s="1"/>
  <c r="K467" i="3" s="1"/>
  <c r="L243" i="3"/>
  <c r="L376" i="3" s="1"/>
  <c r="L379" i="3" s="1"/>
  <c r="AW134" i="3"/>
  <c r="O219" i="3"/>
  <c r="O240" i="3" s="1"/>
  <c r="O218" i="3"/>
  <c r="O239" i="3" s="1"/>
  <c r="N220" i="3"/>
  <c r="N238" i="3" s="1"/>
  <c r="N371" i="3"/>
  <c r="L437" i="3"/>
  <c r="L439" i="3" s="1"/>
  <c r="AW136" i="3"/>
  <c r="M428" i="3"/>
  <c r="I437" i="3"/>
  <c r="I439" i="3" s="1"/>
  <c r="I438" i="3"/>
  <c r="I440" i="3" s="1"/>
  <c r="I386" i="3"/>
  <c r="I389" i="3" s="1"/>
  <c r="I376" i="3"/>
  <c r="I379" i="3" s="1"/>
  <c r="M499" i="3"/>
  <c r="M523" i="3" s="1"/>
  <c r="M525" i="3" s="1"/>
  <c r="G461" i="3"/>
  <c r="G253" i="4"/>
  <c r="G490" i="3" s="1"/>
  <c r="G484" i="3" s="1"/>
  <c r="H393" i="3"/>
  <c r="H507" i="3" s="1"/>
  <c r="H506" i="3" s="1"/>
  <c r="H467" i="3"/>
  <c r="M236" i="3"/>
  <c r="M241" i="3" s="1"/>
  <c r="M486" i="3"/>
  <c r="M489" i="3" s="1"/>
  <c r="M531" i="3"/>
  <c r="M533" i="3" s="1"/>
  <c r="M369" i="3"/>
  <c r="M457" i="3" s="1"/>
  <c r="N364" i="3"/>
  <c r="N369" i="3" s="1"/>
  <c r="N457" i="3" s="1"/>
  <c r="P504" i="3"/>
  <c r="N363" i="3"/>
  <c r="N368" i="3" s="1"/>
  <c r="N400" i="3" s="1"/>
  <c r="M400" i="3"/>
  <c r="O362" i="3"/>
  <c r="O363" i="3" s="1"/>
  <c r="AX84" i="3"/>
  <c r="AX88" i="3"/>
  <c r="AX89" i="3"/>
  <c r="AX86" i="3"/>
  <c r="AX82" i="3"/>
  <c r="AX83" i="3"/>
  <c r="AX87" i="3"/>
  <c r="AX85" i="3"/>
  <c r="AX90" i="3"/>
  <c r="P390" i="3"/>
  <c r="P186" i="3"/>
  <c r="P432" i="3" s="1"/>
  <c r="P510" i="3"/>
  <c r="N382" i="3"/>
  <c r="N385" i="3" s="1"/>
  <c r="N392" i="3" s="1"/>
  <c r="N500" i="3"/>
  <c r="O344" i="3"/>
  <c r="O345" i="3" s="1"/>
  <c r="P360" i="3"/>
  <c r="P362" i="3" s="1"/>
  <c r="P363" i="3" s="1"/>
  <c r="P213" i="3"/>
  <c r="P431" i="3"/>
  <c r="O370" i="3"/>
  <c r="P342" i="3"/>
  <c r="P344" i="3" s="1"/>
  <c r="P345" i="3" s="1"/>
  <c r="P317" i="3"/>
  <c r="P380" i="3"/>
  <c r="P189" i="3"/>
  <c r="P399" i="3"/>
  <c r="O371" i="3"/>
  <c r="O402" i="3"/>
  <c r="O188" i="3"/>
  <c r="Q451" i="3"/>
  <c r="Q246" i="4"/>
  <c r="Q231" i="4"/>
  <c r="Q176" i="4"/>
  <c r="T99" i="4"/>
  <c r="Q498" i="3"/>
  <c r="P501" i="3" s="1"/>
  <c r="Q331" i="3"/>
  <c r="AX103" i="3"/>
  <c r="Q248" i="3"/>
  <c r="Q193" i="3"/>
  <c r="Q175" i="3"/>
  <c r="Q257" i="4"/>
  <c r="R217" i="4"/>
  <c r="Q530" i="3"/>
  <c r="T50" i="4"/>
  <c r="Q375" i="3"/>
  <c r="Q313" i="3"/>
  <c r="T103" i="3"/>
  <c r="Q235" i="3"/>
  <c r="T126" i="3"/>
  <c r="Q144" i="4"/>
  <c r="R203" i="4"/>
  <c r="Q151" i="4"/>
  <c r="Q367" i="3"/>
  <c r="Q303" i="3"/>
  <c r="AX130" i="3"/>
  <c r="Q216" i="3"/>
  <c r="T130" i="3"/>
  <c r="Q241" i="4"/>
  <c r="Q189" i="4"/>
  <c r="T95" i="4"/>
  <c r="Q474" i="3"/>
  <c r="Q397" i="3"/>
  <c r="P403" i="3" s="1"/>
  <c r="R289" i="3"/>
  <c r="Q349" i="3"/>
  <c r="Q200" i="3"/>
  <c r="Q235" i="4"/>
  <c r="Q163" i="4"/>
  <c r="T72" i="4"/>
  <c r="Q427" i="3"/>
  <c r="P429" i="3" s="1"/>
  <c r="Q320" i="3"/>
  <c r="R275" i="3"/>
  <c r="Q261" i="3"/>
  <c r="AX81" i="3"/>
  <c r="U80" i="3"/>
  <c r="AY91" i="3" s="1"/>
  <c r="S56" i="3"/>
  <c r="U81" i="3"/>
  <c r="R50" i="3"/>
  <c r="R51" i="3" s="1"/>
  <c r="R72" i="3"/>
  <c r="R73" i="3" s="1"/>
  <c r="R62" i="3"/>
  <c r="R67" i="3"/>
  <c r="Q351" i="3"/>
  <c r="Q355" i="3"/>
  <c r="Q359" i="3"/>
  <c r="Q334" i="3"/>
  <c r="Q338" i="3"/>
  <c r="Q511" i="3"/>
  <c r="Q352" i="3"/>
  <c r="Q356" i="3"/>
  <c r="Q335" i="3"/>
  <c r="Q339" i="3"/>
  <c r="Q353" i="3"/>
  <c r="Q357" i="3"/>
  <c r="Q332" i="3"/>
  <c r="Q336" i="3"/>
  <c r="Q340" i="3"/>
  <c r="Q350" i="3"/>
  <c r="Q337" i="3"/>
  <c r="Q211" i="3"/>
  <c r="Q212" i="3" s="1"/>
  <c r="Q354" i="3"/>
  <c r="Q341" i="3"/>
  <c r="Q210" i="3"/>
  <c r="Q358" i="3"/>
  <c r="Q333" i="3"/>
  <c r="Q217" i="3"/>
  <c r="Q315" i="3"/>
  <c r="Q316" i="3"/>
  <c r="Q477" i="3"/>
  <c r="Q321" i="3"/>
  <c r="R202" i="4"/>
  <c r="R216" i="4"/>
  <c r="Q150" i="4"/>
  <c r="T71" i="4"/>
  <c r="Q377" i="3"/>
  <c r="Q524" i="3"/>
  <c r="Q529" i="3"/>
  <c r="Q487" i="3"/>
  <c r="Q485" i="3"/>
  <c r="Q435" i="3"/>
  <c r="Q436" i="3"/>
  <c r="Q450" i="3"/>
  <c r="Q319" i="3"/>
  <c r="Q304" i="3"/>
  <c r="Q317" i="3" s="1"/>
  <c r="AX102" i="3"/>
  <c r="Q185" i="3"/>
  <c r="Q190" i="3" s="1"/>
  <c r="Q314" i="3"/>
  <c r="Q388" i="3"/>
  <c r="Q256" i="4"/>
  <c r="Q240" i="4"/>
  <c r="Q188" i="4"/>
  <c r="T49" i="4"/>
  <c r="Q43" i="4"/>
  <c r="Q387" i="3"/>
  <c r="Q519" i="3"/>
  <c r="Q478" i="3"/>
  <c r="Q464" i="3"/>
  <c r="Q433" i="3"/>
  <c r="Q434" i="3"/>
  <c r="Q398" i="3"/>
  <c r="Q374" i="3"/>
  <c r="Q312" i="3"/>
  <c r="R288" i="3"/>
  <c r="AX129" i="3"/>
  <c r="Q230" i="3"/>
  <c r="Q383" i="3"/>
  <c r="Q245" i="4"/>
  <c r="Q234" i="4"/>
  <c r="Q175" i="4"/>
  <c r="T98" i="4"/>
  <c r="Q38" i="4"/>
  <c r="Q505" i="3"/>
  <c r="Q473" i="3"/>
  <c r="Q462" i="3"/>
  <c r="Q426" i="3"/>
  <c r="Q366" i="3"/>
  <c r="Q302" i="3"/>
  <c r="R274" i="3"/>
  <c r="Q184" i="3"/>
  <c r="Q479" i="3"/>
  <c r="Q378" i="3"/>
  <c r="Q454" i="3"/>
  <c r="Q143" i="4"/>
  <c r="Q230" i="4"/>
  <c r="Q162" i="4"/>
  <c r="T94" i="4"/>
  <c r="Q32" i="4"/>
  <c r="Q520" i="3"/>
  <c r="Q509" i="3"/>
  <c r="Q488" i="3"/>
  <c r="Q465" i="3"/>
  <c r="Q456" i="3"/>
  <c r="Q455" i="3"/>
  <c r="Q229" i="3"/>
  <c r="Q497" i="3"/>
  <c r="Q503" i="3" s="1"/>
  <c r="Q396" i="3"/>
  <c r="Q330" i="3"/>
  <c r="T102" i="3"/>
  <c r="Q187" i="3"/>
  <c r="Q189" i="3" s="1"/>
  <c r="Q260" i="3"/>
  <c r="Q199" i="3"/>
  <c r="Q192" i="3"/>
  <c r="Q247" i="3"/>
  <c r="T125" i="3"/>
  <c r="Q234" i="3"/>
  <c r="T129" i="3"/>
  <c r="AX80" i="3"/>
  <c r="Q348" i="3"/>
  <c r="Q215" i="3"/>
  <c r="Q174" i="3"/>
  <c r="Q504" i="3"/>
  <c r="T48" i="3"/>
  <c r="S49" i="3"/>
  <c r="P322" i="3"/>
  <c r="P323" i="3"/>
  <c r="P325" i="3"/>
  <c r="P324" i="3"/>
  <c r="P326" i="3"/>
  <c r="Y45" i="3"/>
  <c r="X47" i="3"/>
  <c r="AX134" i="3" l="1"/>
  <c r="P218" i="3"/>
  <c r="K393" i="3"/>
  <c r="K507" i="3" s="1"/>
  <c r="K506" i="3" s="1"/>
  <c r="N305" i="3"/>
  <c r="N232" i="3"/>
  <c r="N236" i="3" s="1"/>
  <c r="N241" i="3" s="1"/>
  <c r="K253" i="4"/>
  <c r="K490" i="3" s="1"/>
  <c r="K484" i="3" s="1"/>
  <c r="K461" i="3"/>
  <c r="K249" i="4" s="1"/>
  <c r="O231" i="3"/>
  <c r="O305" i="3" s="1"/>
  <c r="L386" i="3"/>
  <c r="L389" i="3" s="1"/>
  <c r="L391" i="3" s="1"/>
  <c r="L393" i="3" s="1"/>
  <c r="L507" i="3" s="1"/>
  <c r="L506" i="3" s="1"/>
  <c r="O220" i="3"/>
  <c r="O238" i="3" s="1"/>
  <c r="P219" i="3"/>
  <c r="P240" i="3" s="1"/>
  <c r="AX136" i="3"/>
  <c r="Q218" i="3" s="1"/>
  <c r="Q239" i="3" s="1"/>
  <c r="N381" i="3"/>
  <c r="N384" i="3" s="1"/>
  <c r="I391" i="3"/>
  <c r="I467" i="3" s="1"/>
  <c r="I253" i="4" s="1"/>
  <c r="I490" i="3" s="1"/>
  <c r="I484" i="3" s="1"/>
  <c r="H461" i="3"/>
  <c r="H253" i="4"/>
  <c r="H490" i="3" s="1"/>
  <c r="H484" i="3" s="1"/>
  <c r="G249" i="4"/>
  <c r="P402" i="3"/>
  <c r="P231" i="3"/>
  <c r="P239" i="3"/>
  <c r="M401" i="3"/>
  <c r="M463" i="3"/>
  <c r="M466" i="3" s="1"/>
  <c r="M508" i="3" s="1"/>
  <c r="M430" i="3"/>
  <c r="M243" i="3"/>
  <c r="N428" i="3"/>
  <c r="N480" i="3"/>
  <c r="O364" i="3"/>
  <c r="O368" i="3"/>
  <c r="O428" i="3" s="1"/>
  <c r="O372" i="3"/>
  <c r="P188" i="3"/>
  <c r="O346" i="3"/>
  <c r="P361" i="3"/>
  <c r="P364" i="3" s="1"/>
  <c r="P370" i="3"/>
  <c r="P500" i="3" s="1"/>
  <c r="Q380" i="3"/>
  <c r="Q213" i="3"/>
  <c r="AY84" i="3"/>
  <c r="AY89" i="3"/>
  <c r="AY88" i="3"/>
  <c r="AY82" i="3"/>
  <c r="AY83" i="3"/>
  <c r="AY87" i="3"/>
  <c r="AY86" i="3"/>
  <c r="AY90" i="3"/>
  <c r="AY85" i="3"/>
  <c r="P343" i="3"/>
  <c r="P346" i="3" s="1"/>
  <c r="N499" i="3"/>
  <c r="N523" i="3" s="1"/>
  <c r="N525" i="3" s="1"/>
  <c r="N531" i="3"/>
  <c r="N533" i="3" s="1"/>
  <c r="Q306" i="3"/>
  <c r="Q307" i="3" s="1"/>
  <c r="Q308" i="3" s="1"/>
  <c r="Q510" i="3"/>
  <c r="Q360" i="3"/>
  <c r="Q362" i="3" s="1"/>
  <c r="Q342" i="3"/>
  <c r="Q343" i="3" s="1"/>
  <c r="O382" i="3"/>
  <c r="O385" i="3" s="1"/>
  <c r="O392" i="3" s="1"/>
  <c r="O500" i="3"/>
  <c r="Q186" i="3"/>
  <c r="Q188" i="3" s="1"/>
  <c r="Q390" i="3"/>
  <c r="Q431" i="3"/>
  <c r="P372" i="3"/>
  <c r="Q399" i="3"/>
  <c r="P368" i="3"/>
  <c r="U48" i="3"/>
  <c r="T49" i="3"/>
  <c r="Y47" i="3"/>
  <c r="Z45" i="3"/>
  <c r="R451" i="3"/>
  <c r="R246" i="4"/>
  <c r="R231" i="4"/>
  <c r="R176" i="4"/>
  <c r="U95" i="4"/>
  <c r="R498" i="3"/>
  <c r="Q501" i="3" s="1"/>
  <c r="R331" i="3"/>
  <c r="R303" i="3"/>
  <c r="AY103" i="3"/>
  <c r="R248" i="3"/>
  <c r="R193" i="3"/>
  <c r="R175" i="3"/>
  <c r="R241" i="4"/>
  <c r="R189" i="4"/>
  <c r="U72" i="4"/>
  <c r="R474" i="3"/>
  <c r="R397" i="3"/>
  <c r="Q403" i="3" s="1"/>
  <c r="S275" i="3"/>
  <c r="R349" i="3"/>
  <c r="R200" i="3"/>
  <c r="R235" i="4"/>
  <c r="R163" i="4"/>
  <c r="U50" i="4"/>
  <c r="R427" i="3"/>
  <c r="Q429" i="3" s="1"/>
  <c r="S289" i="3"/>
  <c r="R261" i="3"/>
  <c r="AY81" i="3"/>
  <c r="R257" i="4"/>
  <c r="S217" i="4"/>
  <c r="R530" i="3"/>
  <c r="R151" i="4"/>
  <c r="R375" i="3"/>
  <c r="R320" i="3"/>
  <c r="U103" i="3"/>
  <c r="R235" i="3"/>
  <c r="U126" i="3"/>
  <c r="R144" i="4"/>
  <c r="S203" i="4"/>
  <c r="U99" i="4"/>
  <c r="R367" i="3"/>
  <c r="R313" i="3"/>
  <c r="AY130" i="3"/>
  <c r="R216" i="3"/>
  <c r="U130" i="3"/>
  <c r="T56" i="3"/>
  <c r="V81" i="3"/>
  <c r="V80" i="3"/>
  <c r="AZ91" i="3" s="1"/>
  <c r="S50" i="3"/>
  <c r="S51" i="3" s="1"/>
  <c r="S72" i="3"/>
  <c r="S73" i="3" s="1"/>
  <c r="S67" i="3"/>
  <c r="S62" i="3"/>
  <c r="Q325" i="3"/>
  <c r="Q326" i="3"/>
  <c r="Q322" i="3"/>
  <c r="Q324" i="3"/>
  <c r="Q323" i="3"/>
  <c r="R353" i="3"/>
  <c r="R357" i="3"/>
  <c r="R332" i="3"/>
  <c r="R336" i="3"/>
  <c r="R340" i="3"/>
  <c r="R511" i="3"/>
  <c r="R350" i="3"/>
  <c r="R354" i="3"/>
  <c r="R358" i="3"/>
  <c r="R333" i="3"/>
  <c r="R337" i="3"/>
  <c r="R341" i="3"/>
  <c r="R351" i="3"/>
  <c r="R355" i="3"/>
  <c r="R359" i="3"/>
  <c r="R334" i="3"/>
  <c r="R338" i="3"/>
  <c r="R335" i="3"/>
  <c r="R352" i="3"/>
  <c r="R339" i="3"/>
  <c r="R217" i="3"/>
  <c r="R356" i="3"/>
  <c r="R211" i="3"/>
  <c r="R212" i="3" s="1"/>
  <c r="R210" i="3"/>
  <c r="R314" i="3"/>
  <c r="R479" i="3"/>
  <c r="R321" i="3"/>
  <c r="R240" i="4"/>
  <c r="S202" i="4"/>
  <c r="R43" i="4"/>
  <c r="R387" i="3"/>
  <c r="R524" i="3"/>
  <c r="R488" i="3"/>
  <c r="R465" i="3"/>
  <c r="R456" i="3"/>
  <c r="R229" i="3"/>
  <c r="R396" i="3"/>
  <c r="R330" i="3"/>
  <c r="R312" i="3"/>
  <c r="AY102" i="3"/>
  <c r="R185" i="3"/>
  <c r="R190" i="3" s="1"/>
  <c r="R388" i="3"/>
  <c r="R454" i="3"/>
  <c r="R234" i="4"/>
  <c r="R188" i="4"/>
  <c r="R150" i="4"/>
  <c r="U98" i="4"/>
  <c r="R38" i="4"/>
  <c r="R377" i="3"/>
  <c r="R519" i="3"/>
  <c r="R485" i="3"/>
  <c r="R487" i="3"/>
  <c r="R455" i="3"/>
  <c r="R435" i="3"/>
  <c r="R497" i="3"/>
  <c r="R503" i="3" s="1"/>
  <c r="R304" i="3"/>
  <c r="R317" i="3" s="1"/>
  <c r="R302" i="3"/>
  <c r="R316" i="3"/>
  <c r="R230" i="3"/>
  <c r="R383" i="3"/>
  <c r="R245" i="4"/>
  <c r="R230" i="4"/>
  <c r="R175" i="4"/>
  <c r="U94" i="4"/>
  <c r="R32" i="4"/>
  <c r="R509" i="3"/>
  <c r="R464" i="3"/>
  <c r="R478" i="3"/>
  <c r="R436" i="3"/>
  <c r="R433" i="3"/>
  <c r="R450" i="3"/>
  <c r="S288" i="3"/>
  <c r="S274" i="3"/>
  <c r="R184" i="3"/>
  <c r="R315" i="3"/>
  <c r="R477" i="3"/>
  <c r="R378" i="3"/>
  <c r="R256" i="4"/>
  <c r="R143" i="4"/>
  <c r="S216" i="4"/>
  <c r="R162" i="4"/>
  <c r="U71" i="4"/>
  <c r="U49" i="4"/>
  <c r="R520" i="3"/>
  <c r="R529" i="3"/>
  <c r="R505" i="3"/>
  <c r="R462" i="3"/>
  <c r="R473" i="3"/>
  <c r="R434" i="3"/>
  <c r="R426" i="3"/>
  <c r="R398" i="3"/>
  <c r="R374" i="3"/>
  <c r="R366" i="3"/>
  <c r="R319" i="3"/>
  <c r="U102" i="3"/>
  <c r="R187" i="3"/>
  <c r="AY129" i="3"/>
  <c r="R260" i="3"/>
  <c r="R199" i="3"/>
  <c r="U129" i="3"/>
  <c r="AY134" i="3" s="1"/>
  <c r="R380" i="3"/>
  <c r="R247" i="3"/>
  <c r="R174" i="3"/>
  <c r="R234" i="3"/>
  <c r="R192" i="3"/>
  <c r="U125" i="3"/>
  <c r="R348" i="3"/>
  <c r="R215" i="3"/>
  <c r="AY80" i="3"/>
  <c r="Q219" i="3" l="1"/>
  <c r="Q240" i="3" s="1"/>
  <c r="O237" i="3"/>
  <c r="O242" i="3" s="1"/>
  <c r="O502" i="3" s="1"/>
  <c r="O532" i="3" s="1"/>
  <c r="O534" i="3" s="1"/>
  <c r="N430" i="3"/>
  <c r="N401" i="3"/>
  <c r="N463" i="3"/>
  <c r="N466" i="3" s="1"/>
  <c r="N508" i="3" s="1"/>
  <c r="N243" i="3"/>
  <c r="N376" i="3" s="1"/>
  <c r="N379" i="3" s="1"/>
  <c r="N486" i="3"/>
  <c r="O232" i="3"/>
  <c r="O236" i="3" s="1"/>
  <c r="O241" i="3" s="1"/>
  <c r="O430" i="3" s="1"/>
  <c r="O437" i="3" s="1"/>
  <c r="O439" i="3" s="1"/>
  <c r="L467" i="3"/>
  <c r="L253" i="4" s="1"/>
  <c r="L490" i="3" s="1"/>
  <c r="L484" i="3" s="1"/>
  <c r="Q344" i="3"/>
  <c r="N489" i="3"/>
  <c r="P220" i="3"/>
  <c r="P238" i="3" s="1"/>
  <c r="I461" i="3"/>
  <c r="I249" i="4" s="1"/>
  <c r="I393" i="3"/>
  <c r="I507" i="3" s="1"/>
  <c r="I506" i="3" s="1"/>
  <c r="P232" i="3"/>
  <c r="P236" i="3" s="1"/>
  <c r="O400" i="3"/>
  <c r="AY136" i="3"/>
  <c r="R219" i="3" s="1"/>
  <c r="R240" i="3" s="1"/>
  <c r="J467" i="3"/>
  <c r="J253" i="4" s="1"/>
  <c r="J490" i="3" s="1"/>
  <c r="J484" i="3" s="1"/>
  <c r="H249" i="4"/>
  <c r="K232" i="4"/>
  <c r="K310" i="3" s="1"/>
  <c r="K460" i="3" s="1"/>
  <c r="K453" i="3" s="1"/>
  <c r="K469" i="3" s="1"/>
  <c r="K481" i="3"/>
  <c r="K476" i="3" s="1"/>
  <c r="K492" i="3" s="1"/>
  <c r="G232" i="4"/>
  <c r="G310" i="3" s="1"/>
  <c r="G460" i="3" s="1"/>
  <c r="G453" i="3" s="1"/>
  <c r="G469" i="3" s="1"/>
  <c r="G481" i="3"/>
  <c r="G476" i="3" s="1"/>
  <c r="G492" i="3" s="1"/>
  <c r="M376" i="3"/>
  <c r="M379" i="3" s="1"/>
  <c r="M386" i="3"/>
  <c r="M389" i="3" s="1"/>
  <c r="P237" i="3"/>
  <c r="P242" i="3" s="1"/>
  <c r="P305" i="3"/>
  <c r="O243" i="3"/>
  <c r="O376" i="3" s="1"/>
  <c r="O379" i="3" s="1"/>
  <c r="Q220" i="3"/>
  <c r="Q238" i="3" s="1"/>
  <c r="Q231" i="3"/>
  <c r="Q305" i="3" s="1"/>
  <c r="M438" i="3"/>
  <c r="M440" i="3" s="1"/>
  <c r="M437" i="3"/>
  <c r="M439" i="3" s="1"/>
  <c r="O381" i="3"/>
  <c r="O384" i="3" s="1"/>
  <c r="O369" i="3"/>
  <c r="O457" i="3" s="1"/>
  <c r="O480" i="3"/>
  <c r="P382" i="3"/>
  <c r="P385" i="3" s="1"/>
  <c r="P392" i="3" s="1"/>
  <c r="R390" i="3"/>
  <c r="P371" i="3"/>
  <c r="AZ84" i="3"/>
  <c r="AZ88" i="3"/>
  <c r="AZ86" i="3"/>
  <c r="AZ90" i="3"/>
  <c r="AZ89" i="3"/>
  <c r="AZ85" i="3"/>
  <c r="AZ83" i="3"/>
  <c r="AZ87" i="3"/>
  <c r="AZ82" i="3"/>
  <c r="Q370" i="3"/>
  <c r="Q382" i="3" s="1"/>
  <c r="Q385" i="3" s="1"/>
  <c r="Q392" i="3" s="1"/>
  <c r="R342" i="3"/>
  <c r="R344" i="3" s="1"/>
  <c r="R345" i="3" s="1"/>
  <c r="Q361" i="3"/>
  <c r="Q364" i="3" s="1"/>
  <c r="Q402" i="3"/>
  <c r="R189" i="3"/>
  <c r="Q346" i="3"/>
  <c r="R510" i="3"/>
  <c r="Q345" i="3"/>
  <c r="Q372" i="3"/>
  <c r="O531" i="3"/>
  <c r="O533" i="3" s="1"/>
  <c r="O499" i="3"/>
  <c r="O523" i="3" s="1"/>
  <c r="O525" i="3" s="1"/>
  <c r="R360" i="3"/>
  <c r="R361" i="3" s="1"/>
  <c r="R213" i="3"/>
  <c r="Q432" i="3"/>
  <c r="R186" i="3"/>
  <c r="R402" i="3" s="1"/>
  <c r="R504" i="3"/>
  <c r="R431" i="3"/>
  <c r="P531" i="3"/>
  <c r="P533" i="3" s="1"/>
  <c r="P381" i="3"/>
  <c r="P384" i="3" s="1"/>
  <c r="P428" i="3"/>
  <c r="P400" i="3"/>
  <c r="Q363" i="3"/>
  <c r="R306" i="3"/>
  <c r="R307" i="3" s="1"/>
  <c r="R308" i="3" s="1"/>
  <c r="R399" i="3"/>
  <c r="P369" i="3"/>
  <c r="P457" i="3" s="1"/>
  <c r="P480" i="3"/>
  <c r="S400" i="3"/>
  <c r="S402" i="3"/>
  <c r="S401" i="3"/>
  <c r="S525" i="3"/>
  <c r="S213" i="3"/>
  <c r="S439" i="3"/>
  <c r="S212" i="3"/>
  <c r="S232" i="3"/>
  <c r="S315" i="3"/>
  <c r="S479" i="3"/>
  <c r="S341" i="3"/>
  <c r="S337" i="3"/>
  <c r="S333" i="3"/>
  <c r="S230" i="3"/>
  <c r="S340" i="3"/>
  <c r="S335" i="3"/>
  <c r="S378" i="3"/>
  <c r="S454" i="3"/>
  <c r="S230" i="4"/>
  <c r="S162" i="4"/>
  <c r="V49" i="4"/>
  <c r="S43" i="4"/>
  <c r="S356" i="3"/>
  <c r="S352" i="3"/>
  <c r="S387" i="3"/>
  <c r="S529" i="3"/>
  <c r="S509" i="3"/>
  <c r="S487" i="3"/>
  <c r="S460" i="3"/>
  <c r="S456" i="3"/>
  <c r="S436" i="3"/>
  <c r="S210" i="3"/>
  <c r="S374" i="3"/>
  <c r="S399" i="3"/>
  <c r="S302" i="3"/>
  <c r="S185" i="3"/>
  <c r="S348" i="3"/>
  <c r="S215" i="3"/>
  <c r="S192" i="3"/>
  <c r="V129" i="3"/>
  <c r="S380" i="3"/>
  <c r="S186" i="3"/>
  <c r="S504" i="3"/>
  <c r="S189" i="3"/>
  <c r="S316" i="3"/>
  <c r="S477" i="3"/>
  <c r="S339" i="3"/>
  <c r="S334" i="3"/>
  <c r="S245" i="4"/>
  <c r="T202" i="4"/>
  <c r="T216" i="4"/>
  <c r="V98" i="4"/>
  <c r="S38" i="4"/>
  <c r="S359" i="3"/>
  <c r="S355" i="3"/>
  <c r="S351" i="3"/>
  <c r="S520" i="3"/>
  <c r="S511" i="3"/>
  <c r="S478" i="3"/>
  <c r="S485" i="3"/>
  <c r="S435" i="3"/>
  <c r="S434" i="3"/>
  <c r="S217" i="3"/>
  <c r="S497" i="3"/>
  <c r="S366" i="3"/>
  <c r="S330" i="3"/>
  <c r="S190" i="3"/>
  <c r="AZ129" i="3"/>
  <c r="S260" i="3"/>
  <c r="S199" i="3"/>
  <c r="AZ80" i="3"/>
  <c r="V125" i="3"/>
  <c r="S432" i="3"/>
  <c r="S390" i="3"/>
  <c r="S429" i="3"/>
  <c r="S342" i="3"/>
  <c r="S345" i="3"/>
  <c r="S304" i="3"/>
  <c r="S363" i="3"/>
  <c r="S346" i="3"/>
  <c r="S368" i="3"/>
  <c r="S392" i="3"/>
  <c r="S371" i="3"/>
  <c r="S369" i="3"/>
  <c r="S314" i="3"/>
  <c r="S338" i="3"/>
  <c r="S332" i="3"/>
  <c r="S388" i="3"/>
  <c r="S143" i="4"/>
  <c r="S240" i="4"/>
  <c r="S188" i="4"/>
  <c r="V94" i="4"/>
  <c r="S32" i="4"/>
  <c r="S358" i="3"/>
  <c r="S354" i="3"/>
  <c r="S350" i="3"/>
  <c r="S519" i="3"/>
  <c r="S510" i="3"/>
  <c r="S473" i="3"/>
  <c r="S464" i="3"/>
  <c r="S433" i="3"/>
  <c r="S426" i="3"/>
  <c r="S398" i="3"/>
  <c r="S503" i="3"/>
  <c r="S319" i="3"/>
  <c r="T288" i="3"/>
  <c r="S321" i="3"/>
  <c r="V102" i="3"/>
  <c r="S184" i="3"/>
  <c r="S247" i="3"/>
  <c r="S431" i="3"/>
  <c r="S343" i="3"/>
  <c r="S211" i="3"/>
  <c r="S336" i="3"/>
  <c r="S383" i="3"/>
  <c r="S256" i="4"/>
  <c r="S234" i="4"/>
  <c r="S175" i="4"/>
  <c r="S150" i="4"/>
  <c r="V71" i="4"/>
  <c r="S357" i="3"/>
  <c r="S353" i="3"/>
  <c r="S377" i="3"/>
  <c r="S524" i="3"/>
  <c r="S505" i="3"/>
  <c r="S488" i="3"/>
  <c r="S465" i="3"/>
  <c r="S462" i="3"/>
  <c r="S455" i="3"/>
  <c r="S229" i="3"/>
  <c r="S450" i="3"/>
  <c r="S396" i="3"/>
  <c r="S312" i="3"/>
  <c r="T274" i="3"/>
  <c r="AZ102" i="3"/>
  <c r="S187" i="3"/>
  <c r="S234" i="3"/>
  <c r="S174" i="3"/>
  <c r="S360" i="3"/>
  <c r="S501" i="3"/>
  <c r="S403" i="3"/>
  <c r="S361" i="3"/>
  <c r="S384" i="3"/>
  <c r="S382" i="3"/>
  <c r="S531" i="3"/>
  <c r="S480" i="3"/>
  <c r="S428" i="3"/>
  <c r="S188" i="3"/>
  <c r="S372" i="3"/>
  <c r="S533" i="3"/>
  <c r="S344" i="3"/>
  <c r="S362" i="3"/>
  <c r="S364" i="3"/>
  <c r="S457" i="3"/>
  <c r="S370" i="3"/>
  <c r="S385" i="3"/>
  <c r="S453" i="3"/>
  <c r="S476" i="3"/>
  <c r="S381" i="3"/>
  <c r="S500" i="3"/>
  <c r="S240" i="3"/>
  <c r="S486" i="3"/>
  <c r="S305" i="3"/>
  <c r="S532" i="3"/>
  <c r="S389" i="3"/>
  <c r="S317" i="3"/>
  <c r="S466" i="3"/>
  <c r="S391" i="3"/>
  <c r="S461" i="3"/>
  <c r="S218" i="3"/>
  <c r="S239" i="3"/>
  <c r="S489" i="3"/>
  <c r="S237" i="3"/>
  <c r="S306" i="3"/>
  <c r="S308" i="3"/>
  <c r="S534" i="3"/>
  <c r="S379" i="3"/>
  <c r="S484" i="3"/>
  <c r="S438" i="3"/>
  <c r="S393" i="3"/>
  <c r="S231" i="3"/>
  <c r="S220" i="3"/>
  <c r="S242" i="3"/>
  <c r="S307" i="3"/>
  <c r="S241" i="3"/>
  <c r="S243" i="3"/>
  <c r="S499" i="3"/>
  <c r="S376" i="3"/>
  <c r="S508" i="3"/>
  <c r="S440" i="3"/>
  <c r="S507" i="3"/>
  <c r="S219" i="3"/>
  <c r="S238" i="3"/>
  <c r="S236" i="3"/>
  <c r="S502" i="3"/>
  <c r="S386" i="3"/>
  <c r="S523" i="3"/>
  <c r="S463" i="3"/>
  <c r="S430" i="3"/>
  <c r="S437" i="3"/>
  <c r="S506" i="3"/>
  <c r="S452" i="3"/>
  <c r="S475" i="3"/>
  <c r="S451" i="3"/>
  <c r="S144" i="4"/>
  <c r="S235" i="4"/>
  <c r="S189" i="4"/>
  <c r="S257" i="4"/>
  <c r="S246" i="4"/>
  <c r="S231" i="4"/>
  <c r="S163" i="4"/>
  <c r="V95" i="4"/>
  <c r="S375" i="3"/>
  <c r="S303" i="3"/>
  <c r="V103" i="3"/>
  <c r="AZ130" i="3"/>
  <c r="S248" i="3"/>
  <c r="T217" i="4"/>
  <c r="S530" i="3"/>
  <c r="V72" i="4"/>
  <c r="S474" i="3"/>
  <c r="S367" i="3"/>
  <c r="S320" i="3"/>
  <c r="S331" i="3"/>
  <c r="AZ103" i="3"/>
  <c r="S235" i="3"/>
  <c r="T203" i="4"/>
  <c r="S151" i="4"/>
  <c r="V50" i="4"/>
  <c r="S427" i="3"/>
  <c r="S397" i="3"/>
  <c r="T289" i="3"/>
  <c r="S349" i="3"/>
  <c r="S216" i="3"/>
  <c r="S193" i="3"/>
  <c r="V126" i="3"/>
  <c r="S175" i="3"/>
  <c r="S241" i="4"/>
  <c r="S176" i="4"/>
  <c r="V99" i="4"/>
  <c r="S498" i="3"/>
  <c r="S313" i="3"/>
  <c r="T275" i="3"/>
  <c r="S261" i="3"/>
  <c r="S200" i="3"/>
  <c r="AZ81" i="3"/>
  <c r="V130" i="3"/>
  <c r="U56" i="3"/>
  <c r="W80" i="3"/>
  <c r="BA91" i="3" s="1"/>
  <c r="W81" i="3"/>
  <c r="T50" i="3"/>
  <c r="T51" i="3" s="1"/>
  <c r="T67" i="3"/>
  <c r="T62" i="3"/>
  <c r="T72" i="3"/>
  <c r="T73" i="3" s="1"/>
  <c r="V48" i="3"/>
  <c r="U49" i="3"/>
  <c r="R323" i="3"/>
  <c r="R325" i="3"/>
  <c r="R324" i="3"/>
  <c r="R326" i="3"/>
  <c r="R322" i="3"/>
  <c r="Z47" i="3"/>
  <c r="AA45" i="3"/>
  <c r="O438" i="3" l="1"/>
  <c r="O440" i="3" s="1"/>
  <c r="O486" i="3"/>
  <c r="O463" i="3"/>
  <c r="O466" i="3" s="1"/>
  <c r="O508" i="3" s="1"/>
  <c r="O401" i="3"/>
  <c r="N386" i="3"/>
  <c r="N389" i="3" s="1"/>
  <c r="N391" i="3" s="1"/>
  <c r="N393" i="3" s="1"/>
  <c r="N507" i="3" s="1"/>
  <c r="N506" i="3" s="1"/>
  <c r="L461" i="3"/>
  <c r="L249" i="4" s="1"/>
  <c r="N438" i="3"/>
  <c r="N440" i="3" s="1"/>
  <c r="N437" i="3"/>
  <c r="N439" i="3" s="1"/>
  <c r="R343" i="3"/>
  <c r="P486" i="3"/>
  <c r="P489" i="3" s="1"/>
  <c r="P241" i="3"/>
  <c r="P463" i="3" s="1"/>
  <c r="P466" i="3" s="1"/>
  <c r="P508" i="3" s="1"/>
  <c r="R218" i="3"/>
  <c r="R239" i="3" s="1"/>
  <c r="J461" i="3"/>
  <c r="J249" i="4" s="1"/>
  <c r="J232" i="4" s="1"/>
  <c r="J310" i="3" s="1"/>
  <c r="J460" i="3" s="1"/>
  <c r="J453" i="3" s="1"/>
  <c r="J469" i="3" s="1"/>
  <c r="AZ136" i="3"/>
  <c r="AZ134" i="3"/>
  <c r="O386" i="3"/>
  <c r="O389" i="3" s="1"/>
  <c r="O391" i="3" s="1"/>
  <c r="O393" i="3" s="1"/>
  <c r="O507" i="3" s="1"/>
  <c r="H232" i="4"/>
  <c r="H310" i="3" s="1"/>
  <c r="H460" i="3" s="1"/>
  <c r="H453" i="3" s="1"/>
  <c r="H469" i="3" s="1"/>
  <c r="H481" i="3"/>
  <c r="H476" i="3" s="1"/>
  <c r="H492" i="3" s="1"/>
  <c r="L232" i="4"/>
  <c r="L310" i="3" s="1"/>
  <c r="L460" i="3" s="1"/>
  <c r="L453" i="3" s="1"/>
  <c r="L469" i="3" s="1"/>
  <c r="L481" i="3"/>
  <c r="L476" i="3" s="1"/>
  <c r="L492" i="3" s="1"/>
  <c r="I232" i="4"/>
  <c r="I310" i="3" s="1"/>
  <c r="I460" i="3" s="1"/>
  <c r="I453" i="3" s="1"/>
  <c r="I469" i="3" s="1"/>
  <c r="I481" i="3"/>
  <c r="I476" i="3" s="1"/>
  <c r="I492" i="3" s="1"/>
  <c r="M391" i="3"/>
  <c r="P502" i="3"/>
  <c r="P532" i="3" s="1"/>
  <c r="P534" i="3" s="1"/>
  <c r="O489" i="3"/>
  <c r="Q237" i="3"/>
  <c r="Q242" i="3" s="1"/>
  <c r="Q232" i="3"/>
  <c r="R370" i="3"/>
  <c r="R382" i="3" s="1"/>
  <c r="R385" i="3" s="1"/>
  <c r="R392" i="3" s="1"/>
  <c r="R346" i="3"/>
  <c r="Q371" i="3"/>
  <c r="Q500" i="3"/>
  <c r="BA88" i="3"/>
  <c r="BA84" i="3"/>
  <c r="BA90" i="3"/>
  <c r="BA89" i="3"/>
  <c r="BA85" i="3"/>
  <c r="BA82" i="3"/>
  <c r="BA83" i="3"/>
  <c r="BA87" i="3"/>
  <c r="BA86" i="3"/>
  <c r="R362" i="3"/>
  <c r="R372" i="3" s="1"/>
  <c r="Q368" i="3"/>
  <c r="Q381" i="3" s="1"/>
  <c r="Q384" i="3" s="1"/>
  <c r="Q369" i="3"/>
  <c r="Q457" i="3" s="1"/>
  <c r="Q480" i="3"/>
  <c r="R188" i="3"/>
  <c r="R432" i="3"/>
  <c r="R371" i="3"/>
  <c r="AA47" i="3"/>
  <c r="AB45" i="3"/>
  <c r="W48" i="3"/>
  <c r="V49" i="3"/>
  <c r="X80" i="3"/>
  <c r="BB91" i="3" s="1"/>
  <c r="V56" i="3"/>
  <c r="X81" i="3"/>
  <c r="U50" i="3"/>
  <c r="U51" i="3" s="1"/>
  <c r="U67" i="3"/>
  <c r="U72" i="3"/>
  <c r="U73" i="3" s="1"/>
  <c r="U62" i="3"/>
  <c r="S322" i="3"/>
  <c r="S324" i="3"/>
  <c r="S323" i="3"/>
  <c r="S325" i="3"/>
  <c r="S326" i="3"/>
  <c r="T451" i="3"/>
  <c r="T257" i="4"/>
  <c r="U217" i="4"/>
  <c r="T163" i="4"/>
  <c r="W72" i="4"/>
  <c r="T427" i="3"/>
  <c r="T375" i="3"/>
  <c r="U289" i="3"/>
  <c r="T303" i="3"/>
  <c r="T349" i="3"/>
  <c r="T216" i="3"/>
  <c r="T193" i="3"/>
  <c r="W126" i="3"/>
  <c r="T175" i="3"/>
  <c r="T246" i="4"/>
  <c r="T241" i="4"/>
  <c r="U203" i="4"/>
  <c r="T530" i="3"/>
  <c r="W50" i="4"/>
  <c r="T367" i="3"/>
  <c r="T320" i="3"/>
  <c r="U275" i="3"/>
  <c r="T261" i="3"/>
  <c r="T200" i="3"/>
  <c r="BA81" i="3"/>
  <c r="W130" i="3"/>
  <c r="T144" i="4"/>
  <c r="T235" i="4"/>
  <c r="T189" i="4"/>
  <c r="W99" i="4"/>
  <c r="T151" i="4"/>
  <c r="T498" i="3"/>
  <c r="T397" i="3"/>
  <c r="W103" i="3"/>
  <c r="BA130" i="3"/>
  <c r="T248" i="3"/>
  <c r="T231" i="4"/>
  <c r="T176" i="4"/>
  <c r="W95" i="4"/>
  <c r="T474" i="3"/>
  <c r="T331" i="3"/>
  <c r="T313" i="3"/>
  <c r="BA103" i="3"/>
  <c r="T235" i="3"/>
  <c r="T402" i="3"/>
  <c r="T401" i="3"/>
  <c r="T400" i="3"/>
  <c r="T525" i="3"/>
  <c r="T213" i="3"/>
  <c r="T212" i="3"/>
  <c r="T439" i="3"/>
  <c r="T232" i="3"/>
  <c r="T314" i="3"/>
  <c r="T479" i="3"/>
  <c r="T340" i="3"/>
  <c r="T336" i="3"/>
  <c r="T332" i="3"/>
  <c r="T383" i="3"/>
  <c r="T256" i="4"/>
  <c r="T143" i="4"/>
  <c r="U216" i="4"/>
  <c r="T162" i="4"/>
  <c r="W98" i="4"/>
  <c r="T38" i="4"/>
  <c r="T356" i="3"/>
  <c r="T352" i="3"/>
  <c r="T377" i="3"/>
  <c r="T462" i="3"/>
  <c r="T473" i="3"/>
  <c r="T436" i="3"/>
  <c r="T433" i="3"/>
  <c r="T217" i="3"/>
  <c r="T374" i="3"/>
  <c r="T396" i="3"/>
  <c r="T319" i="3"/>
  <c r="W102" i="3"/>
  <c r="T185" i="3"/>
  <c r="T247" i="3"/>
  <c r="T211" i="3"/>
  <c r="T339" i="3"/>
  <c r="T335" i="3"/>
  <c r="T378" i="3"/>
  <c r="T240" i="4"/>
  <c r="U202" i="4"/>
  <c r="W94" i="4"/>
  <c r="T32" i="4"/>
  <c r="T359" i="3"/>
  <c r="T355" i="3"/>
  <c r="T351" i="3"/>
  <c r="T520" i="3"/>
  <c r="T529" i="3"/>
  <c r="T488" i="3"/>
  <c r="T465" i="3"/>
  <c r="T434" i="3"/>
  <c r="T426" i="3"/>
  <c r="T398" i="3"/>
  <c r="T497" i="3"/>
  <c r="T399" i="3"/>
  <c r="T312" i="3"/>
  <c r="BA102" i="3"/>
  <c r="T190" i="3"/>
  <c r="T234" i="3"/>
  <c r="T174" i="3"/>
  <c r="T188" i="3"/>
  <c r="T501" i="3"/>
  <c r="T370" i="3"/>
  <c r="T372" i="3"/>
  <c r="T385" i="3"/>
  <c r="T533" i="3"/>
  <c r="T363" i="3"/>
  <c r="T364" i="3"/>
  <c r="T428" i="3"/>
  <c r="T316" i="3"/>
  <c r="T230" i="3"/>
  <c r="T338" i="3"/>
  <c r="T334" i="3"/>
  <c r="T454" i="3"/>
  <c r="T234" i="4"/>
  <c r="T188" i="4"/>
  <c r="W71" i="4"/>
  <c r="W49" i="4"/>
  <c r="T358" i="3"/>
  <c r="T354" i="3"/>
  <c r="T350" i="3"/>
  <c r="T519" i="3"/>
  <c r="T511" i="3"/>
  <c r="T509" i="3"/>
  <c r="T485" i="3"/>
  <c r="T487" i="3"/>
  <c r="T460" i="3"/>
  <c r="T456" i="3"/>
  <c r="T229" i="3"/>
  <c r="T503" i="3"/>
  <c r="T366" i="3"/>
  <c r="T321" i="3"/>
  <c r="T330" i="3"/>
  <c r="T302" i="3"/>
  <c r="T184" i="3"/>
  <c r="T348" i="3"/>
  <c r="T215" i="3"/>
  <c r="T192" i="3"/>
  <c r="W125" i="3"/>
  <c r="T315" i="3"/>
  <c r="T477" i="3"/>
  <c r="T341" i="3"/>
  <c r="T337" i="3"/>
  <c r="T333" i="3"/>
  <c r="T388" i="3"/>
  <c r="T245" i="4"/>
  <c r="T230" i="4"/>
  <c r="T175" i="4"/>
  <c r="T150" i="4"/>
  <c r="T43" i="4"/>
  <c r="T357" i="3"/>
  <c r="T353" i="3"/>
  <c r="T387" i="3"/>
  <c r="T524" i="3"/>
  <c r="T510" i="3"/>
  <c r="T505" i="3"/>
  <c r="T464" i="3"/>
  <c r="T478" i="3"/>
  <c r="T455" i="3"/>
  <c r="T435" i="3"/>
  <c r="T210" i="3"/>
  <c r="T450" i="3"/>
  <c r="U288" i="3"/>
  <c r="U274" i="3"/>
  <c r="T187" i="3"/>
  <c r="BA129" i="3"/>
  <c r="T260" i="3"/>
  <c r="T199" i="3"/>
  <c r="BA80" i="3"/>
  <c r="W129" i="3"/>
  <c r="T189" i="3"/>
  <c r="T431" i="3"/>
  <c r="T343" i="3"/>
  <c r="T345" i="3"/>
  <c r="T429" i="3"/>
  <c r="T304" i="3"/>
  <c r="T361" i="3"/>
  <c r="T500" i="3"/>
  <c r="T381" i="3"/>
  <c r="T369" i="3"/>
  <c r="T360" i="3"/>
  <c r="T403" i="3"/>
  <c r="T392" i="3"/>
  <c r="T368" i="3"/>
  <c r="T480" i="3"/>
  <c r="T380" i="3"/>
  <c r="T186" i="3"/>
  <c r="T344" i="3"/>
  <c r="T531" i="3"/>
  <c r="T384" i="3"/>
  <c r="T457" i="3"/>
  <c r="T390" i="3"/>
  <c r="T504" i="3"/>
  <c r="T342" i="3"/>
  <c r="T476" i="3"/>
  <c r="T432" i="3"/>
  <c r="T362" i="3"/>
  <c r="T346" i="3"/>
  <c r="T382" i="3"/>
  <c r="T371" i="3"/>
  <c r="T453" i="3"/>
  <c r="T240" i="3"/>
  <c r="T220" i="3"/>
  <c r="T489" i="3"/>
  <c r="T306" i="3"/>
  <c r="T236" i="3"/>
  <c r="T532" i="3"/>
  <c r="T243" i="3"/>
  <c r="T317" i="3"/>
  <c r="T376" i="3"/>
  <c r="T507" i="3"/>
  <c r="T475" i="3"/>
  <c r="T218" i="3"/>
  <c r="T307" i="3"/>
  <c r="T308" i="3"/>
  <c r="T534" i="3"/>
  <c r="T386" i="3"/>
  <c r="T499" i="3"/>
  <c r="T463" i="3"/>
  <c r="T430" i="3"/>
  <c r="T379" i="3"/>
  <c r="T437" i="3"/>
  <c r="T461" i="3"/>
  <c r="T231" i="3"/>
  <c r="T238" i="3"/>
  <c r="T237" i="3"/>
  <c r="T241" i="3"/>
  <c r="T389" i="3"/>
  <c r="T523" i="3"/>
  <c r="T466" i="3"/>
  <c r="T391" i="3"/>
  <c r="T438" i="3"/>
  <c r="T506" i="3"/>
  <c r="T219" i="3"/>
  <c r="T239" i="3"/>
  <c r="T486" i="3"/>
  <c r="T305" i="3"/>
  <c r="T242" i="3"/>
  <c r="T502" i="3"/>
  <c r="T484" i="3"/>
  <c r="T440" i="3"/>
  <c r="T393" i="3"/>
  <c r="T508" i="3"/>
  <c r="T452" i="3"/>
  <c r="S470" i="3"/>
  <c r="S469" i="3"/>
  <c r="S492" i="3"/>
  <c r="S467" i="3"/>
  <c r="O506" i="3" l="1"/>
  <c r="R220" i="3"/>
  <c r="R238" i="3" s="1"/>
  <c r="Q400" i="3"/>
  <c r="P401" i="3"/>
  <c r="P243" i="3"/>
  <c r="P386" i="3" s="1"/>
  <c r="P389" i="3" s="1"/>
  <c r="P430" i="3"/>
  <c r="P438" i="3" s="1"/>
  <c r="P440" i="3" s="1"/>
  <c r="R231" i="3"/>
  <c r="R232" i="3" s="1"/>
  <c r="R236" i="3" s="1"/>
  <c r="R241" i="3" s="1"/>
  <c r="R430" i="3" s="1"/>
  <c r="J481" i="3"/>
  <c r="J476" i="3" s="1"/>
  <c r="J492" i="3" s="1"/>
  <c r="R500" i="3"/>
  <c r="R363" i="3"/>
  <c r="R368" i="3" s="1"/>
  <c r="R381" i="3" s="1"/>
  <c r="R384" i="3" s="1"/>
  <c r="BA134" i="3"/>
  <c r="BA136" i="3"/>
  <c r="R364" i="3"/>
  <c r="R369" i="3" s="1"/>
  <c r="R457" i="3" s="1"/>
  <c r="O467" i="3"/>
  <c r="M393" i="3"/>
  <c r="M507" i="3" s="1"/>
  <c r="M506" i="3" s="1"/>
  <c r="M467" i="3"/>
  <c r="N467" i="3"/>
  <c r="P499" i="3"/>
  <c r="P523" i="3" s="1"/>
  <c r="P525" i="3" s="1"/>
  <c r="Q236" i="3"/>
  <c r="Q241" i="3" s="1"/>
  <c r="Q486" i="3"/>
  <c r="Q489" i="3" s="1"/>
  <c r="Q502" i="3"/>
  <c r="Q532" i="3" s="1"/>
  <c r="Q534" i="3" s="1"/>
  <c r="Q428" i="3"/>
  <c r="Q531" i="3"/>
  <c r="Q533" i="3" s="1"/>
  <c r="BB84" i="3"/>
  <c r="BB88" i="3"/>
  <c r="BB85" i="3"/>
  <c r="BB86" i="3"/>
  <c r="BB82" i="3"/>
  <c r="BB83" i="3"/>
  <c r="BB90" i="3"/>
  <c r="BB89" i="3"/>
  <c r="BB87" i="3"/>
  <c r="T323" i="3"/>
  <c r="T326" i="3"/>
  <c r="T325" i="3"/>
  <c r="T322" i="3"/>
  <c r="T324" i="3"/>
  <c r="U451" i="3"/>
  <c r="U246" i="4"/>
  <c r="U241" i="4"/>
  <c r="V203" i="4"/>
  <c r="U530" i="3"/>
  <c r="X72" i="4"/>
  <c r="U144" i="4"/>
  <c r="U235" i="4"/>
  <c r="U189" i="4"/>
  <c r="U151" i="4"/>
  <c r="X50" i="4"/>
  <c r="U427" i="3"/>
  <c r="U498" i="3"/>
  <c r="U367" i="3"/>
  <c r="U320" i="3"/>
  <c r="V275" i="3"/>
  <c r="U248" i="3"/>
  <c r="U193" i="3"/>
  <c r="U175" i="3"/>
  <c r="U257" i="4"/>
  <c r="U231" i="4"/>
  <c r="U176" i="4"/>
  <c r="X99" i="4"/>
  <c r="V217" i="4"/>
  <c r="U163" i="4"/>
  <c r="X95" i="4"/>
  <c r="U313" i="3"/>
  <c r="V289" i="3"/>
  <c r="X103" i="3"/>
  <c r="BB130" i="3"/>
  <c r="U349" i="3"/>
  <c r="U216" i="3"/>
  <c r="X126" i="3"/>
  <c r="U375" i="3"/>
  <c r="U397" i="3"/>
  <c r="U331" i="3"/>
  <c r="U235" i="3"/>
  <c r="U200" i="3"/>
  <c r="X130" i="3"/>
  <c r="BB81" i="3"/>
  <c r="U474" i="3"/>
  <c r="U303" i="3"/>
  <c r="BB103" i="3"/>
  <c r="U261" i="3"/>
  <c r="X48" i="3"/>
  <c r="W49" i="3"/>
  <c r="Y80" i="3"/>
  <c r="BC91" i="3" s="1"/>
  <c r="W56" i="3"/>
  <c r="Y81" i="3"/>
  <c r="V50" i="3"/>
  <c r="V51" i="3" s="1"/>
  <c r="V62" i="3"/>
  <c r="V72" i="3"/>
  <c r="V73" i="3" s="1"/>
  <c r="V67" i="3"/>
  <c r="AB47" i="3"/>
  <c r="AC45" i="3"/>
  <c r="T470" i="3"/>
  <c r="T492" i="3"/>
  <c r="T469" i="3"/>
  <c r="T467" i="3"/>
  <c r="U401" i="3"/>
  <c r="U400" i="3"/>
  <c r="U402" i="3"/>
  <c r="U525" i="3"/>
  <c r="U439" i="3"/>
  <c r="U212" i="3"/>
  <c r="U232" i="3"/>
  <c r="U213" i="3"/>
  <c r="U316" i="3"/>
  <c r="U230" i="3"/>
  <c r="U338" i="3"/>
  <c r="U334" i="3"/>
  <c r="U378" i="3"/>
  <c r="V202" i="4"/>
  <c r="V216" i="4"/>
  <c r="X98" i="4"/>
  <c r="U38" i="4"/>
  <c r="U359" i="3"/>
  <c r="U315" i="3"/>
  <c r="U479" i="3"/>
  <c r="U341" i="3"/>
  <c r="U337" i="3"/>
  <c r="U333" i="3"/>
  <c r="U240" i="4"/>
  <c r="U188" i="4"/>
  <c r="X94" i="4"/>
  <c r="U32" i="4"/>
  <c r="U358" i="3"/>
  <c r="U354" i="3"/>
  <c r="U350" i="3"/>
  <c r="U519" i="3"/>
  <c r="U524" i="3"/>
  <c r="U510" i="3"/>
  <c r="U473" i="3"/>
  <c r="U464" i="3"/>
  <c r="U433" i="3"/>
  <c r="U426" i="3"/>
  <c r="U450" i="3"/>
  <c r="U312" i="3"/>
  <c r="V274" i="3"/>
  <c r="X102" i="3"/>
  <c r="U184" i="3"/>
  <c r="U348" i="3"/>
  <c r="U215" i="3"/>
  <c r="X129" i="3"/>
  <c r="U504" i="3"/>
  <c r="U342" i="3"/>
  <c r="U403" i="3"/>
  <c r="U345" i="3"/>
  <c r="U362" i="3"/>
  <c r="U385" i="3"/>
  <c r="U533" i="3"/>
  <c r="U314" i="3"/>
  <c r="U477" i="3"/>
  <c r="U340" i="3"/>
  <c r="U336" i="3"/>
  <c r="U332" i="3"/>
  <c r="U388" i="3"/>
  <c r="U245" i="4"/>
  <c r="U234" i="4"/>
  <c r="U175" i="4"/>
  <c r="U150" i="4"/>
  <c r="X71" i="4"/>
  <c r="U357" i="3"/>
  <c r="U353" i="3"/>
  <c r="U211" i="3"/>
  <c r="U339" i="3"/>
  <c r="U335" i="3"/>
  <c r="U383" i="3"/>
  <c r="U454" i="3"/>
  <c r="U256" i="4"/>
  <c r="U143" i="4"/>
  <c r="U230" i="4"/>
  <c r="U162" i="4"/>
  <c r="X49" i="4"/>
  <c r="U43" i="4"/>
  <c r="U356" i="3"/>
  <c r="U352" i="3"/>
  <c r="U387" i="3"/>
  <c r="U529" i="3"/>
  <c r="U509" i="3"/>
  <c r="U487" i="3"/>
  <c r="U460" i="3"/>
  <c r="U456" i="3"/>
  <c r="U436" i="3"/>
  <c r="U210" i="3"/>
  <c r="U217" i="3"/>
  <c r="U497" i="3"/>
  <c r="U396" i="3"/>
  <c r="U366" i="3"/>
  <c r="U330" i="3"/>
  <c r="U185" i="3"/>
  <c r="U247" i="3"/>
  <c r="U192" i="3"/>
  <c r="U188" i="3"/>
  <c r="U501" i="3"/>
  <c r="U370" i="3"/>
  <c r="U500" i="3"/>
  <c r="U355" i="3"/>
  <c r="U505" i="3"/>
  <c r="U488" i="3"/>
  <c r="U462" i="3"/>
  <c r="U229" i="3"/>
  <c r="BB102" i="3"/>
  <c r="U260" i="3"/>
  <c r="X125" i="3"/>
  <c r="U431" i="3"/>
  <c r="U189" i="3"/>
  <c r="U432" i="3"/>
  <c r="U363" i="3"/>
  <c r="U364" i="3"/>
  <c r="U351" i="3"/>
  <c r="U478" i="3"/>
  <c r="U435" i="3"/>
  <c r="U503" i="3"/>
  <c r="U319" i="3"/>
  <c r="U190" i="3"/>
  <c r="U234" i="3"/>
  <c r="U390" i="3"/>
  <c r="U343" i="3"/>
  <c r="U344" i="3"/>
  <c r="U346" i="3"/>
  <c r="U361" i="3"/>
  <c r="U382" i="3"/>
  <c r="U368" i="3"/>
  <c r="U371" i="3"/>
  <c r="U476" i="3"/>
  <c r="U377" i="3"/>
  <c r="U465" i="3"/>
  <c r="U455" i="3"/>
  <c r="U374" i="3"/>
  <c r="U321" i="3"/>
  <c r="U302" i="3"/>
  <c r="U187" i="3"/>
  <c r="U199" i="3"/>
  <c r="U174" i="3"/>
  <c r="U380" i="3"/>
  <c r="U360" i="3"/>
  <c r="U372" i="3"/>
  <c r="U392" i="3"/>
  <c r="U381" i="3"/>
  <c r="U369" i="3"/>
  <c r="U457" i="3"/>
  <c r="U520" i="3"/>
  <c r="U511" i="3"/>
  <c r="U485" i="3"/>
  <c r="U434" i="3"/>
  <c r="U398" i="3"/>
  <c r="U399" i="3"/>
  <c r="V288" i="3"/>
  <c r="BB129" i="3"/>
  <c r="BB80" i="3"/>
  <c r="U186" i="3"/>
  <c r="U429" i="3"/>
  <c r="U304" i="3"/>
  <c r="U531" i="3"/>
  <c r="U384" i="3"/>
  <c r="U480" i="3"/>
  <c r="U428" i="3"/>
  <c r="U453" i="3"/>
  <c r="U231" i="3"/>
  <c r="U489" i="3"/>
  <c r="U236" i="3"/>
  <c r="U502" i="3"/>
  <c r="U241" i="3"/>
  <c r="U463" i="3"/>
  <c r="U430" i="3"/>
  <c r="U508" i="3"/>
  <c r="U437" i="3"/>
  <c r="U461" i="3"/>
  <c r="U506" i="3"/>
  <c r="U219" i="3"/>
  <c r="U239" i="3"/>
  <c r="U305" i="3"/>
  <c r="U532" i="3"/>
  <c r="U243" i="3"/>
  <c r="U317" i="3"/>
  <c r="U466" i="3"/>
  <c r="U386" i="3"/>
  <c r="U438" i="3"/>
  <c r="U240" i="3"/>
  <c r="U220" i="3"/>
  <c r="U238" i="3"/>
  <c r="U237" i="3"/>
  <c r="U306" i="3"/>
  <c r="U534" i="3"/>
  <c r="U499" i="3"/>
  <c r="U376" i="3"/>
  <c r="U484" i="3"/>
  <c r="U389" i="3"/>
  <c r="U440" i="3"/>
  <c r="U393" i="3"/>
  <c r="U218" i="3"/>
  <c r="U486" i="3"/>
  <c r="U242" i="3"/>
  <c r="U307" i="3"/>
  <c r="U308" i="3"/>
  <c r="U523" i="3"/>
  <c r="U379" i="3"/>
  <c r="U391" i="3"/>
  <c r="U507" i="3"/>
  <c r="U475" i="3"/>
  <c r="U452" i="3"/>
  <c r="P376" i="3" l="1"/>
  <c r="P379" i="3" s="1"/>
  <c r="P391" i="3" s="1"/>
  <c r="P467" i="3" s="1"/>
  <c r="R400" i="3"/>
  <c r="R428" i="3"/>
  <c r="P437" i="3"/>
  <c r="P439" i="3" s="1"/>
  <c r="R237" i="3"/>
  <c r="R242" i="3" s="1"/>
  <c r="R243" i="3" s="1"/>
  <c r="R376" i="3" s="1"/>
  <c r="R379" i="3" s="1"/>
  <c r="R486" i="3"/>
  <c r="R305" i="3"/>
  <c r="R480" i="3"/>
  <c r="BB136" i="3"/>
  <c r="BB134" i="3"/>
  <c r="O461" i="3"/>
  <c r="O253" i="4"/>
  <c r="O490" i="3" s="1"/>
  <c r="O484" i="3" s="1"/>
  <c r="N461" i="3"/>
  <c r="N253" i="4"/>
  <c r="N490" i="3" s="1"/>
  <c r="N484" i="3" s="1"/>
  <c r="M461" i="3"/>
  <c r="M253" i="4"/>
  <c r="M490" i="3" s="1"/>
  <c r="M484" i="3" s="1"/>
  <c r="R401" i="3"/>
  <c r="R403" i="3" s="1"/>
  <c r="R463" i="3"/>
  <c r="R466" i="3" s="1"/>
  <c r="R508" i="3" s="1"/>
  <c r="Q499" i="3"/>
  <c r="Q523" i="3" s="1"/>
  <c r="Q525" i="3" s="1"/>
  <c r="Q430" i="3"/>
  <c r="Q243" i="3"/>
  <c r="Q463" i="3"/>
  <c r="Q466" i="3" s="1"/>
  <c r="Q508" i="3" s="1"/>
  <c r="Q401" i="3"/>
  <c r="R429" i="3"/>
  <c r="R438" i="3" s="1"/>
  <c r="R440" i="3" s="1"/>
  <c r="BC84" i="3"/>
  <c r="BC88" i="3"/>
  <c r="BC83" i="3"/>
  <c r="BC87" i="3"/>
  <c r="BC89" i="3"/>
  <c r="BC82" i="3"/>
  <c r="BC86" i="3"/>
  <c r="BC90" i="3"/>
  <c r="BC85" i="3"/>
  <c r="V451" i="3"/>
  <c r="V246" i="4"/>
  <c r="V231" i="4"/>
  <c r="V176" i="4"/>
  <c r="Y95" i="4"/>
  <c r="W289" i="3"/>
  <c r="V303" i="3"/>
  <c r="V235" i="3"/>
  <c r="BC81" i="3"/>
  <c r="Y130" i="3"/>
  <c r="V257" i="4"/>
  <c r="V241" i="4"/>
  <c r="W203" i="4"/>
  <c r="V530" i="3"/>
  <c r="Y50" i="4"/>
  <c r="V427" i="3"/>
  <c r="V367" i="3"/>
  <c r="BC103" i="3"/>
  <c r="V261" i="3"/>
  <c r="V200" i="3"/>
  <c r="V189" i="4"/>
  <c r="V151" i="4"/>
  <c r="V397" i="3"/>
  <c r="V313" i="3"/>
  <c r="V248" i="3"/>
  <c r="Y126" i="3"/>
  <c r="V144" i="4"/>
  <c r="V163" i="4"/>
  <c r="V474" i="3"/>
  <c r="V498" i="3"/>
  <c r="W275" i="3"/>
  <c r="V216" i="3"/>
  <c r="V235" i="4"/>
  <c r="Y99" i="4"/>
  <c r="V375" i="3"/>
  <c r="V331" i="3"/>
  <c r="V193" i="3"/>
  <c r="V175" i="3"/>
  <c r="W217" i="4"/>
  <c r="Y72" i="4"/>
  <c r="V320" i="3"/>
  <c r="Y103" i="3"/>
  <c r="BC130" i="3"/>
  <c r="V349" i="3"/>
  <c r="Y48" i="3"/>
  <c r="X49" i="3"/>
  <c r="U470" i="3"/>
  <c r="U469" i="3"/>
  <c r="U492" i="3"/>
  <c r="U467" i="3"/>
  <c r="U324" i="3"/>
  <c r="U323" i="3"/>
  <c r="U326" i="3"/>
  <c r="U325" i="3"/>
  <c r="U322" i="3"/>
  <c r="X56" i="3"/>
  <c r="Z81" i="3"/>
  <c r="Z80" i="3"/>
  <c r="BD91" i="3" s="1"/>
  <c r="W72" i="3"/>
  <c r="W73" i="3" s="1"/>
  <c r="W50" i="3"/>
  <c r="W51" i="3" s="1"/>
  <c r="W67" i="3"/>
  <c r="W62" i="3"/>
  <c r="AD45" i="3"/>
  <c r="AC47" i="3"/>
  <c r="V400" i="3"/>
  <c r="V401" i="3"/>
  <c r="V402" i="3"/>
  <c r="V525" i="3"/>
  <c r="V439" i="3"/>
  <c r="V232" i="3"/>
  <c r="V213" i="3"/>
  <c r="V212" i="3"/>
  <c r="V316" i="3"/>
  <c r="V230" i="3"/>
  <c r="V338" i="3"/>
  <c r="V334" i="3"/>
  <c r="V388" i="3"/>
  <c r="V230" i="4"/>
  <c r="V175" i="4"/>
  <c r="V150" i="4"/>
  <c r="V43" i="4"/>
  <c r="V357" i="3"/>
  <c r="V353" i="3"/>
  <c r="V387" i="3"/>
  <c r="V529" i="3"/>
  <c r="V509" i="3"/>
  <c r="V464" i="3"/>
  <c r="V478" i="3"/>
  <c r="V455" i="3"/>
  <c r="V435" i="3"/>
  <c r="V210" i="3"/>
  <c r="V398" i="3"/>
  <c r="V374" i="3"/>
  <c r="V396" i="3"/>
  <c r="V319" i="3"/>
  <c r="BC102" i="3"/>
  <c r="V190" i="3"/>
  <c r="V260" i="3"/>
  <c r="V199" i="3"/>
  <c r="V174" i="3"/>
  <c r="V360" i="3"/>
  <c r="V362" i="3"/>
  <c r="V314" i="3"/>
  <c r="V479" i="3"/>
  <c r="V340" i="3"/>
  <c r="V336" i="3"/>
  <c r="V332" i="3"/>
  <c r="V378" i="3"/>
  <c r="V245" i="4"/>
  <c r="V240" i="4"/>
  <c r="W202" i="4"/>
  <c r="Y94" i="4"/>
  <c r="V32" i="4"/>
  <c r="V359" i="3"/>
  <c r="V355" i="3"/>
  <c r="V351" i="3"/>
  <c r="V520" i="3"/>
  <c r="V510" i="3"/>
  <c r="V488" i="3"/>
  <c r="V465" i="3"/>
  <c r="V434" i="3"/>
  <c r="V426" i="3"/>
  <c r="V503" i="3"/>
  <c r="V321" i="3"/>
  <c r="V330" i="3"/>
  <c r="V302" i="3"/>
  <c r="V187" i="3"/>
  <c r="BC129" i="3"/>
  <c r="V234" i="3"/>
  <c r="BC80" i="3"/>
  <c r="Y129" i="3"/>
  <c r="V504" i="3"/>
  <c r="V380" i="3"/>
  <c r="V186" i="3"/>
  <c r="V429" i="3"/>
  <c r="V342" i="3"/>
  <c r="V343" i="3"/>
  <c r="V370" i="3"/>
  <c r="V477" i="3"/>
  <c r="V337" i="3"/>
  <c r="V383" i="3"/>
  <c r="V143" i="4"/>
  <c r="V188" i="4"/>
  <c r="Y49" i="4"/>
  <c r="V354" i="3"/>
  <c r="V519" i="3"/>
  <c r="V487" i="3"/>
  <c r="V456" i="3"/>
  <c r="V450" i="3"/>
  <c r="W274" i="3"/>
  <c r="Y102" i="3"/>
  <c r="V348" i="3"/>
  <c r="V501" i="3"/>
  <c r="V304" i="3"/>
  <c r="V381" i="3"/>
  <c r="V480" i="3"/>
  <c r="V392" i="3"/>
  <c r="V335" i="3"/>
  <c r="V454" i="3"/>
  <c r="V162" i="4"/>
  <c r="Y98" i="4"/>
  <c r="V352" i="3"/>
  <c r="V511" i="3"/>
  <c r="V473" i="3"/>
  <c r="V433" i="3"/>
  <c r="V366" i="3"/>
  <c r="V184" i="3"/>
  <c r="V247" i="3"/>
  <c r="Y125" i="3"/>
  <c r="V390" i="3"/>
  <c r="V189" i="3"/>
  <c r="V403" i="3"/>
  <c r="V432" i="3"/>
  <c r="V344" i="3"/>
  <c r="V384" i="3"/>
  <c r="V346" i="3"/>
  <c r="V500" i="3"/>
  <c r="V457" i="3"/>
  <c r="V315" i="3"/>
  <c r="V341" i="3"/>
  <c r="V333" i="3"/>
  <c r="V234" i="4"/>
  <c r="Y71" i="4"/>
  <c r="V358" i="3"/>
  <c r="V350" i="3"/>
  <c r="V524" i="3"/>
  <c r="V485" i="3"/>
  <c r="V460" i="3"/>
  <c r="V229" i="3"/>
  <c r="V217" i="3"/>
  <c r="W288" i="3"/>
  <c r="V185" i="3"/>
  <c r="V215" i="3"/>
  <c r="V431" i="3"/>
  <c r="V361" i="3"/>
  <c r="V363" i="3"/>
  <c r="V345" i="3"/>
  <c r="V371" i="3"/>
  <c r="V369" i="3"/>
  <c r="V382" i="3"/>
  <c r="V531" i="3"/>
  <c r="V428" i="3"/>
  <c r="V211" i="3"/>
  <c r="V339" i="3"/>
  <c r="V256" i="4"/>
  <c r="W216" i="4"/>
  <c r="V38" i="4"/>
  <c r="V356" i="3"/>
  <c r="V377" i="3"/>
  <c r="V505" i="3"/>
  <c r="V462" i="3"/>
  <c r="V436" i="3"/>
  <c r="V497" i="3"/>
  <c r="V399" i="3"/>
  <c r="V312" i="3"/>
  <c r="V192" i="3"/>
  <c r="V188" i="3"/>
  <c r="V368" i="3"/>
  <c r="V364" i="3"/>
  <c r="V372" i="3"/>
  <c r="V385" i="3"/>
  <c r="V533" i="3"/>
  <c r="V453" i="3"/>
  <c r="V476" i="3"/>
  <c r="V240" i="3"/>
  <c r="V239" i="3"/>
  <c r="V486" i="3"/>
  <c r="V305" i="3"/>
  <c r="V242" i="3"/>
  <c r="V532" i="3"/>
  <c r="V241" i="3"/>
  <c r="V463" i="3"/>
  <c r="V430" i="3"/>
  <c r="V440" i="3"/>
  <c r="V393" i="3"/>
  <c r="V461" i="3"/>
  <c r="V218" i="3"/>
  <c r="V220" i="3"/>
  <c r="V489" i="3"/>
  <c r="V306" i="3"/>
  <c r="V236" i="3"/>
  <c r="V534" i="3"/>
  <c r="V243" i="3"/>
  <c r="V317" i="3"/>
  <c r="V499" i="3"/>
  <c r="V466" i="3"/>
  <c r="V376" i="3"/>
  <c r="V391" i="3"/>
  <c r="V437" i="3"/>
  <c r="V507" i="3"/>
  <c r="V231" i="3"/>
  <c r="V307" i="3"/>
  <c r="V308" i="3"/>
  <c r="V386" i="3"/>
  <c r="V523" i="3"/>
  <c r="V484" i="3"/>
  <c r="V379" i="3"/>
  <c r="V508" i="3"/>
  <c r="V506" i="3"/>
  <c r="V475" i="3"/>
  <c r="V219" i="3"/>
  <c r="V238" i="3"/>
  <c r="V237" i="3"/>
  <c r="V502" i="3"/>
  <c r="V389" i="3"/>
  <c r="V438" i="3"/>
  <c r="V452" i="3"/>
  <c r="P253" i="4" l="1"/>
  <c r="P490" i="3" s="1"/>
  <c r="P484" i="3" s="1"/>
  <c r="P461" i="3"/>
  <c r="P393" i="3"/>
  <c r="P507" i="3" s="1"/>
  <c r="P506" i="3" s="1"/>
  <c r="R489" i="3"/>
  <c r="R502" i="3"/>
  <c r="BC134" i="3"/>
  <c r="BC136" i="3"/>
  <c r="R386" i="3"/>
  <c r="R389" i="3" s="1"/>
  <c r="R391" i="3" s="1"/>
  <c r="R393" i="3" s="1"/>
  <c r="R507" i="3" s="1"/>
  <c r="R506" i="3" s="1"/>
  <c r="N249" i="4"/>
  <c r="M249" i="4"/>
  <c r="P249" i="4"/>
  <c r="O249" i="4"/>
  <c r="Q376" i="3"/>
  <c r="Q379" i="3" s="1"/>
  <c r="Q386" i="3"/>
  <c r="Q389" i="3" s="1"/>
  <c r="Q438" i="3"/>
  <c r="Q440" i="3" s="1"/>
  <c r="Q437" i="3"/>
  <c r="Q439" i="3" s="1"/>
  <c r="R437" i="3"/>
  <c r="R439" i="3" s="1"/>
  <c r="R532" i="3"/>
  <c r="R534" i="3" s="1"/>
  <c r="R501" i="3"/>
  <c r="BD88" i="3"/>
  <c r="BD85" i="3"/>
  <c r="BD84" i="3"/>
  <c r="BD82" i="3"/>
  <c r="BD87" i="3"/>
  <c r="BD89" i="3"/>
  <c r="BD86" i="3"/>
  <c r="BD90" i="3"/>
  <c r="BD83" i="3"/>
  <c r="W400" i="3"/>
  <c r="W402" i="3"/>
  <c r="W401" i="3"/>
  <c r="W525" i="3"/>
  <c r="W213" i="3"/>
  <c r="W439" i="3"/>
  <c r="W212" i="3"/>
  <c r="W232" i="3"/>
  <c r="W315" i="3"/>
  <c r="W479" i="3"/>
  <c r="W341" i="3"/>
  <c r="W337" i="3"/>
  <c r="W333" i="3"/>
  <c r="W383" i="3"/>
  <c r="W256" i="4"/>
  <c r="W143" i="4"/>
  <c r="W230" i="4"/>
  <c r="W162" i="4"/>
  <c r="Z49" i="4"/>
  <c r="W43" i="4"/>
  <c r="W356" i="3"/>
  <c r="W352" i="3"/>
  <c r="W387" i="3"/>
  <c r="W529" i="3"/>
  <c r="W505" i="3"/>
  <c r="W488" i="3"/>
  <c r="W465" i="3"/>
  <c r="W462" i="3"/>
  <c r="W455" i="3"/>
  <c r="W229" i="3"/>
  <c r="W503" i="3"/>
  <c r="W399" i="3"/>
  <c r="W366" i="3"/>
  <c r="W319" i="3"/>
  <c r="X288" i="3"/>
  <c r="W185" i="3"/>
  <c r="W348" i="3"/>
  <c r="W215" i="3"/>
  <c r="W192" i="3"/>
  <c r="Z129" i="3"/>
  <c r="W380" i="3"/>
  <c r="W211" i="3"/>
  <c r="W339" i="3"/>
  <c r="W335" i="3"/>
  <c r="W240" i="4"/>
  <c r="W188" i="4"/>
  <c r="Z94" i="4"/>
  <c r="W32" i="4"/>
  <c r="W358" i="3"/>
  <c r="W354" i="3"/>
  <c r="W350" i="3"/>
  <c r="W519" i="3"/>
  <c r="W524" i="3"/>
  <c r="W510" i="3"/>
  <c r="W478" i="3"/>
  <c r="W485" i="3"/>
  <c r="W435" i="3"/>
  <c r="W434" i="3"/>
  <c r="W217" i="3"/>
  <c r="W374" i="3"/>
  <c r="W321" i="3"/>
  <c r="W302" i="3"/>
  <c r="Z102" i="3"/>
  <c r="W184" i="3"/>
  <c r="W247" i="3"/>
  <c r="W504" i="3"/>
  <c r="W230" i="3"/>
  <c r="W338" i="3"/>
  <c r="X202" i="4"/>
  <c r="Z98" i="4"/>
  <c r="W359" i="3"/>
  <c r="W351" i="3"/>
  <c r="W509" i="3"/>
  <c r="W460" i="3"/>
  <c r="W436" i="3"/>
  <c r="X274" i="3"/>
  <c r="BD129" i="3"/>
  <c r="W260" i="3"/>
  <c r="BD80" i="3"/>
  <c r="W431" i="3"/>
  <c r="W429" i="3"/>
  <c r="W345" i="3"/>
  <c r="W501" i="3"/>
  <c r="W346" i="3"/>
  <c r="W370" i="3"/>
  <c r="W477" i="3"/>
  <c r="W336" i="3"/>
  <c r="W234" i="4"/>
  <c r="Z71" i="4"/>
  <c r="W357" i="3"/>
  <c r="W377" i="3"/>
  <c r="W464" i="3"/>
  <c r="W426" i="3"/>
  <c r="W497" i="3"/>
  <c r="BD102" i="3"/>
  <c r="W234" i="3"/>
  <c r="W390" i="3"/>
  <c r="W360" i="3"/>
  <c r="W432" i="3"/>
  <c r="W304" i="3"/>
  <c r="W362" i="3"/>
  <c r="W500" i="3"/>
  <c r="W371" i="3"/>
  <c r="W381" i="3"/>
  <c r="W480" i="3"/>
  <c r="W457" i="3"/>
  <c r="W316" i="3"/>
  <c r="W334" i="3"/>
  <c r="W388" i="3"/>
  <c r="X216" i="4"/>
  <c r="W38" i="4"/>
  <c r="W355" i="3"/>
  <c r="W520" i="3"/>
  <c r="W511" i="3"/>
  <c r="W487" i="3"/>
  <c r="W456" i="3"/>
  <c r="W210" i="3"/>
  <c r="W450" i="3"/>
  <c r="W312" i="3"/>
  <c r="W190" i="3"/>
  <c r="W199" i="3"/>
  <c r="Z125" i="3"/>
  <c r="W342" i="3"/>
  <c r="W186" i="3"/>
  <c r="W372" i="3"/>
  <c r="W314" i="3"/>
  <c r="W340" i="3"/>
  <c r="W332" i="3"/>
  <c r="W378" i="3"/>
  <c r="W454" i="3"/>
  <c r="W245" i="4"/>
  <c r="W175" i="4"/>
  <c r="W150" i="4"/>
  <c r="W353" i="3"/>
  <c r="W473" i="3"/>
  <c r="W433" i="3"/>
  <c r="W398" i="3"/>
  <c r="W396" i="3"/>
  <c r="W330" i="3"/>
  <c r="W187" i="3"/>
  <c r="W174" i="3"/>
  <c r="W189" i="3"/>
  <c r="W344" i="3"/>
  <c r="W188" i="3"/>
  <c r="W403" i="3"/>
  <c r="W343" i="3"/>
  <c r="W361" i="3"/>
  <c r="W385" i="3"/>
  <c r="W533" i="3"/>
  <c r="W363" i="3"/>
  <c r="W428" i="3"/>
  <c r="W368" i="3"/>
  <c r="W382" i="3"/>
  <c r="W364" i="3"/>
  <c r="W384" i="3"/>
  <c r="W392" i="3"/>
  <c r="W453" i="3"/>
  <c r="W531" i="3"/>
  <c r="W369" i="3"/>
  <c r="W476" i="3"/>
  <c r="W231" i="3"/>
  <c r="W489" i="3"/>
  <c r="W306" i="3"/>
  <c r="W236" i="3"/>
  <c r="W534" i="3"/>
  <c r="W376" i="3"/>
  <c r="W523" i="3"/>
  <c r="W466" i="3"/>
  <c r="W386" i="3"/>
  <c r="W440" i="3"/>
  <c r="W393" i="3"/>
  <c r="W219" i="3"/>
  <c r="W307" i="3"/>
  <c r="W379" i="3"/>
  <c r="W317" i="3"/>
  <c r="W484" i="3"/>
  <c r="W389" i="3"/>
  <c r="W508" i="3"/>
  <c r="W437" i="3"/>
  <c r="W507" i="3"/>
  <c r="W240" i="3"/>
  <c r="W220" i="3"/>
  <c r="W238" i="3"/>
  <c r="W237" i="3"/>
  <c r="W308" i="3"/>
  <c r="W502" i="3"/>
  <c r="W391" i="3"/>
  <c r="W506" i="3"/>
  <c r="W461" i="3"/>
  <c r="W218" i="3"/>
  <c r="W239" i="3"/>
  <c r="W486" i="3"/>
  <c r="W305" i="3"/>
  <c r="W242" i="3"/>
  <c r="W532" i="3"/>
  <c r="W241" i="3"/>
  <c r="W243" i="3"/>
  <c r="W499" i="3"/>
  <c r="W463" i="3"/>
  <c r="W430" i="3"/>
  <c r="W438" i="3"/>
  <c r="W452" i="3"/>
  <c r="W475" i="3"/>
  <c r="W451" i="3"/>
  <c r="X217" i="4"/>
  <c r="W189" i="4"/>
  <c r="Z95" i="4"/>
  <c r="W474" i="3"/>
  <c r="W498" i="3"/>
  <c r="W303" i="3"/>
  <c r="Z103" i="3"/>
  <c r="BD130" i="3"/>
  <c r="W248" i="3"/>
  <c r="W144" i="4"/>
  <c r="W235" i="4"/>
  <c r="W176" i="4"/>
  <c r="W151" i="4"/>
  <c r="Z50" i="4"/>
  <c r="W375" i="3"/>
  <c r="W397" i="3"/>
  <c r="W331" i="3"/>
  <c r="W349" i="3"/>
  <c r="W216" i="3"/>
  <c r="W193" i="3"/>
  <c r="Z126" i="3"/>
  <c r="W175" i="3"/>
  <c r="W241" i="4"/>
  <c r="W530" i="3"/>
  <c r="W427" i="3"/>
  <c r="W367" i="3"/>
  <c r="X275" i="3"/>
  <c r="BD103" i="3"/>
  <c r="W231" i="4"/>
  <c r="Z99" i="4"/>
  <c r="X289" i="3"/>
  <c r="W261" i="3"/>
  <c r="Z130" i="3"/>
  <c r="W246" i="4"/>
  <c r="X203" i="4"/>
  <c r="Z72" i="4"/>
  <c r="W320" i="3"/>
  <c r="W235" i="3"/>
  <c r="W257" i="4"/>
  <c r="W163" i="4"/>
  <c r="W313" i="3"/>
  <c r="W200" i="3"/>
  <c r="BD81" i="3"/>
  <c r="V326" i="3"/>
  <c r="V323" i="3"/>
  <c r="V325" i="3"/>
  <c r="V322" i="3"/>
  <c r="V324" i="3"/>
  <c r="Y56" i="3"/>
  <c r="AA80" i="3"/>
  <c r="BE91" i="3" s="1"/>
  <c r="AA81" i="3"/>
  <c r="X50" i="3"/>
  <c r="X51" i="3" s="1"/>
  <c r="X62" i="3"/>
  <c r="X67" i="3"/>
  <c r="X72" i="3"/>
  <c r="X73" i="3" s="1"/>
  <c r="Z48" i="3"/>
  <c r="Y49" i="3"/>
  <c r="V470" i="3"/>
  <c r="V469" i="3"/>
  <c r="V492" i="3"/>
  <c r="V467" i="3"/>
  <c r="AE45" i="3"/>
  <c r="AD47" i="3"/>
  <c r="BD136" i="3" l="1"/>
  <c r="BD134" i="3"/>
  <c r="P232" i="4"/>
  <c r="P310" i="3" s="1"/>
  <c r="P460" i="3" s="1"/>
  <c r="P453" i="3" s="1"/>
  <c r="P469" i="3" s="1"/>
  <c r="P481" i="3"/>
  <c r="P476" i="3" s="1"/>
  <c r="P492" i="3" s="1"/>
  <c r="N232" i="4"/>
  <c r="N310" i="3" s="1"/>
  <c r="N460" i="3" s="1"/>
  <c r="N453" i="3" s="1"/>
  <c r="N469" i="3" s="1"/>
  <c r="N481" i="3"/>
  <c r="N476" i="3" s="1"/>
  <c r="N492" i="3" s="1"/>
  <c r="O232" i="4"/>
  <c r="O310" i="3" s="1"/>
  <c r="O460" i="3" s="1"/>
  <c r="O453" i="3" s="1"/>
  <c r="O469" i="3" s="1"/>
  <c r="O481" i="3"/>
  <c r="O476" i="3" s="1"/>
  <c r="O492" i="3" s="1"/>
  <c r="M232" i="4"/>
  <c r="M310" i="3" s="1"/>
  <c r="M460" i="3" s="1"/>
  <c r="M453" i="3" s="1"/>
  <c r="M469" i="3" s="1"/>
  <c r="M481" i="3"/>
  <c r="M476" i="3" s="1"/>
  <c r="M492" i="3" s="1"/>
  <c r="Q391" i="3"/>
  <c r="R499" i="3"/>
  <c r="R523" i="3" s="1"/>
  <c r="R525" i="3" s="1"/>
  <c r="R531" i="3"/>
  <c r="R533" i="3" s="1"/>
  <c r="BE84" i="3"/>
  <c r="BE88" i="3"/>
  <c r="BE83" i="3"/>
  <c r="BE85" i="3"/>
  <c r="BE89" i="3"/>
  <c r="BE82" i="3"/>
  <c r="BE86" i="3"/>
  <c r="BE90" i="3"/>
  <c r="BE87" i="3"/>
  <c r="W322" i="3"/>
  <c r="W324" i="3"/>
  <c r="W323" i="3"/>
  <c r="W325" i="3"/>
  <c r="W326" i="3"/>
  <c r="AA48" i="3"/>
  <c r="Z49" i="3"/>
  <c r="W470" i="3"/>
  <c r="W492" i="3"/>
  <c r="W467" i="3"/>
  <c r="W469" i="3"/>
  <c r="X451" i="3"/>
  <c r="X257" i="4"/>
  <c r="X246" i="4"/>
  <c r="X241" i="4"/>
  <c r="Y203" i="4"/>
  <c r="X530" i="3"/>
  <c r="AA50" i="4"/>
  <c r="X231" i="4"/>
  <c r="X176" i="4"/>
  <c r="AA95" i="4"/>
  <c r="X474" i="3"/>
  <c r="X144" i="4"/>
  <c r="X189" i="4"/>
  <c r="X151" i="4"/>
  <c r="X375" i="3"/>
  <c r="Y289" i="3"/>
  <c r="X303" i="3"/>
  <c r="X349" i="3"/>
  <c r="X216" i="3"/>
  <c r="X193" i="3"/>
  <c r="AA126" i="3"/>
  <c r="X175" i="3"/>
  <c r="X163" i="4"/>
  <c r="X367" i="3"/>
  <c r="X320" i="3"/>
  <c r="Y275" i="3"/>
  <c r="X261" i="3"/>
  <c r="X200" i="3"/>
  <c r="BE81" i="3"/>
  <c r="AA130" i="3"/>
  <c r="X235" i="4"/>
  <c r="AA99" i="4"/>
  <c r="X397" i="3"/>
  <c r="AA103" i="3"/>
  <c r="BE130" i="3"/>
  <c r="X248" i="3"/>
  <c r="Y217" i="4"/>
  <c r="AA72" i="4"/>
  <c r="X427" i="3"/>
  <c r="X498" i="3"/>
  <c r="X331" i="3"/>
  <c r="X313" i="3"/>
  <c r="BE103" i="3"/>
  <c r="X235" i="3"/>
  <c r="AF45" i="3"/>
  <c r="AE47" i="3"/>
  <c r="X402" i="3"/>
  <c r="X400" i="3"/>
  <c r="X401" i="3"/>
  <c r="X525" i="3"/>
  <c r="X213" i="3"/>
  <c r="X212" i="3"/>
  <c r="X439" i="3"/>
  <c r="X232" i="3"/>
  <c r="X314" i="3"/>
  <c r="X479" i="3"/>
  <c r="X340" i="3"/>
  <c r="X336" i="3"/>
  <c r="X332" i="3"/>
  <c r="X378" i="3"/>
  <c r="X240" i="4"/>
  <c r="Y202" i="4"/>
  <c r="AA94" i="4"/>
  <c r="X32" i="4"/>
  <c r="X359" i="3"/>
  <c r="X355" i="3"/>
  <c r="X351" i="3"/>
  <c r="X520" i="3"/>
  <c r="X509" i="3"/>
  <c r="X316" i="3"/>
  <c r="X230" i="3"/>
  <c r="X338" i="3"/>
  <c r="X334" i="3"/>
  <c r="X388" i="3"/>
  <c r="X245" i="4"/>
  <c r="X230" i="4"/>
  <c r="X175" i="4"/>
  <c r="X150" i="4"/>
  <c r="X43" i="4"/>
  <c r="X357" i="3"/>
  <c r="X353" i="3"/>
  <c r="X387" i="3"/>
  <c r="X524" i="3"/>
  <c r="X511" i="3"/>
  <c r="X464" i="3"/>
  <c r="X211" i="3"/>
  <c r="X339" i="3"/>
  <c r="X383" i="3"/>
  <c r="X188" i="4"/>
  <c r="AA49" i="4"/>
  <c r="X354" i="3"/>
  <c r="X519" i="3"/>
  <c r="X505" i="3"/>
  <c r="X487" i="3"/>
  <c r="X460" i="3"/>
  <c r="X456" i="3"/>
  <c r="X229" i="3"/>
  <c r="X374" i="3"/>
  <c r="X396" i="3"/>
  <c r="X319" i="3"/>
  <c r="AA102" i="3"/>
  <c r="X185" i="3"/>
  <c r="X247" i="3"/>
  <c r="X188" i="3"/>
  <c r="X345" i="3"/>
  <c r="X403" i="3"/>
  <c r="X477" i="3"/>
  <c r="X337" i="3"/>
  <c r="X454" i="3"/>
  <c r="X143" i="4"/>
  <c r="X162" i="4"/>
  <c r="AA98" i="4"/>
  <c r="X352" i="3"/>
  <c r="X485" i="3"/>
  <c r="X478" i="3"/>
  <c r="X455" i="3"/>
  <c r="X435" i="3"/>
  <c r="X210" i="3"/>
  <c r="X217" i="3"/>
  <c r="X497" i="3"/>
  <c r="X399" i="3"/>
  <c r="X312" i="3"/>
  <c r="BE102" i="3"/>
  <c r="X190" i="3"/>
  <c r="X234" i="3"/>
  <c r="X174" i="3"/>
  <c r="X380" i="3"/>
  <c r="X431" i="3"/>
  <c r="X429" i="3"/>
  <c r="X432" i="3"/>
  <c r="X372" i="3"/>
  <c r="X385" i="3"/>
  <c r="X533" i="3"/>
  <c r="X368" i="3"/>
  <c r="X364" i="3"/>
  <c r="X369" i="3"/>
  <c r="X457" i="3"/>
  <c r="X335" i="3"/>
  <c r="X234" i="4"/>
  <c r="AA71" i="4"/>
  <c r="X358" i="3"/>
  <c r="X350" i="3"/>
  <c r="X529" i="3"/>
  <c r="X462" i="3"/>
  <c r="X473" i="3"/>
  <c r="X436" i="3"/>
  <c r="X433" i="3"/>
  <c r="X398" i="3"/>
  <c r="X503" i="3"/>
  <c r="X366" i="3"/>
  <c r="X321" i="3"/>
  <c r="X330" i="3"/>
  <c r="X302" i="3"/>
  <c r="X184" i="3"/>
  <c r="X348" i="3"/>
  <c r="X215" i="3"/>
  <c r="X192" i="3"/>
  <c r="AA125" i="3"/>
  <c r="X504" i="3"/>
  <c r="X342" i="3"/>
  <c r="X360" i="3"/>
  <c r="X501" i="3"/>
  <c r="X343" i="3"/>
  <c r="X315" i="3"/>
  <c r="X341" i="3"/>
  <c r="X333" i="3"/>
  <c r="X256" i="4"/>
  <c r="Y216" i="4"/>
  <c r="X38" i="4"/>
  <c r="X356" i="3"/>
  <c r="X377" i="3"/>
  <c r="X510" i="3"/>
  <c r="X488" i="3"/>
  <c r="X465" i="3"/>
  <c r="X434" i="3"/>
  <c r="X426" i="3"/>
  <c r="X450" i="3"/>
  <c r="Y288" i="3"/>
  <c r="Y274" i="3"/>
  <c r="X187" i="3"/>
  <c r="BE129" i="3"/>
  <c r="X260" i="3"/>
  <c r="X199" i="3"/>
  <c r="BE80" i="3"/>
  <c r="AA129" i="3"/>
  <c r="X390" i="3"/>
  <c r="X189" i="3"/>
  <c r="X186" i="3"/>
  <c r="X344" i="3"/>
  <c r="X346" i="3"/>
  <c r="X370" i="3"/>
  <c r="X500" i="3"/>
  <c r="X384" i="3"/>
  <c r="X428" i="3"/>
  <c r="X382" i="3"/>
  <c r="X453" i="3"/>
  <c r="X392" i="3"/>
  <c r="X480" i="3"/>
  <c r="X304" i="3"/>
  <c r="X362" i="3"/>
  <c r="X531" i="3"/>
  <c r="X363" i="3"/>
  <c r="X371" i="3"/>
  <c r="X361" i="3"/>
  <c r="X381" i="3"/>
  <c r="X476" i="3"/>
  <c r="X219" i="3"/>
  <c r="X237" i="3"/>
  <c r="X308" i="3"/>
  <c r="X389" i="3"/>
  <c r="X463" i="3"/>
  <c r="X393" i="3"/>
  <c r="X506" i="3"/>
  <c r="X475" i="3"/>
  <c r="X240" i="3"/>
  <c r="X239" i="3"/>
  <c r="X238" i="3"/>
  <c r="X305" i="3"/>
  <c r="X242" i="3"/>
  <c r="X502" i="3"/>
  <c r="X499" i="3"/>
  <c r="X466" i="3"/>
  <c r="X376" i="3"/>
  <c r="X507" i="3"/>
  <c r="X437" i="3"/>
  <c r="X461" i="3"/>
  <c r="X218" i="3"/>
  <c r="X220" i="3"/>
  <c r="X486" i="3"/>
  <c r="X306" i="3"/>
  <c r="X236" i="3"/>
  <c r="X532" i="3"/>
  <c r="X241" i="3"/>
  <c r="X243" i="3"/>
  <c r="X523" i="3"/>
  <c r="X484" i="3"/>
  <c r="X430" i="3"/>
  <c r="X379" i="3"/>
  <c r="X438" i="3"/>
  <c r="X231" i="3"/>
  <c r="X489" i="3"/>
  <c r="X307" i="3"/>
  <c r="X534" i="3"/>
  <c r="X386" i="3"/>
  <c r="X317" i="3"/>
  <c r="X391" i="3"/>
  <c r="X440" i="3"/>
  <c r="X508" i="3"/>
  <c r="X452" i="3"/>
  <c r="AB80" i="3"/>
  <c r="BF91" i="3" s="1"/>
  <c r="Z56" i="3"/>
  <c r="AB81" i="3"/>
  <c r="Y50" i="3"/>
  <c r="Y51" i="3" s="1"/>
  <c r="Y67" i="3"/>
  <c r="Y72" i="3"/>
  <c r="Y73" i="3" s="1"/>
  <c r="Y62" i="3"/>
  <c r="BE134" i="3" l="1"/>
  <c r="BE136" i="3"/>
  <c r="Q467" i="3"/>
  <c r="Q393" i="3"/>
  <c r="Q507" i="3" s="1"/>
  <c r="Q506" i="3" s="1"/>
  <c r="R467" i="3"/>
  <c r="BF85" i="3"/>
  <c r="BF88" i="3"/>
  <c r="BF84" i="3"/>
  <c r="BF86" i="3"/>
  <c r="BF90" i="3"/>
  <c r="BF87" i="3"/>
  <c r="BF83" i="3"/>
  <c r="BF82" i="3"/>
  <c r="BF89" i="3"/>
  <c r="AC80" i="3"/>
  <c r="BG91" i="3" s="1"/>
  <c r="AA56" i="3"/>
  <c r="AC81" i="3"/>
  <c r="Z50" i="3"/>
  <c r="Z51" i="3" s="1"/>
  <c r="Z72" i="3"/>
  <c r="Z73" i="3" s="1"/>
  <c r="Z67" i="3"/>
  <c r="Z62" i="3"/>
  <c r="X325" i="3"/>
  <c r="X324" i="3"/>
  <c r="X326" i="3"/>
  <c r="X322" i="3"/>
  <c r="X323" i="3"/>
  <c r="AB48" i="3"/>
  <c r="AA49" i="3"/>
  <c r="Y401" i="3"/>
  <c r="Y400" i="3"/>
  <c r="Y402" i="3"/>
  <c r="Y525" i="3"/>
  <c r="Y439" i="3"/>
  <c r="Y212" i="3"/>
  <c r="Y232" i="3"/>
  <c r="Y213" i="3"/>
  <c r="Y316" i="3"/>
  <c r="Y230" i="3"/>
  <c r="Y341" i="3"/>
  <c r="Y337" i="3"/>
  <c r="Y333" i="3"/>
  <c r="Y388" i="3"/>
  <c r="Y234" i="4"/>
  <c r="Y175" i="4"/>
  <c r="Y150" i="4"/>
  <c r="AB71" i="4"/>
  <c r="Y357" i="3"/>
  <c r="Y353" i="3"/>
  <c r="Y377" i="3"/>
  <c r="Y524" i="3"/>
  <c r="Y529" i="3"/>
  <c r="Y505" i="3"/>
  <c r="Y488" i="3"/>
  <c r="Y465" i="3"/>
  <c r="Y462" i="3"/>
  <c r="Y455" i="3"/>
  <c r="Y229" i="3"/>
  <c r="Y398" i="3"/>
  <c r="Y374" i="3"/>
  <c r="Y396" i="3"/>
  <c r="Y321" i="3"/>
  <c r="Y302" i="3"/>
  <c r="BF102" i="3"/>
  <c r="Y187" i="3"/>
  <c r="Y234" i="3"/>
  <c r="Y174" i="3"/>
  <c r="Y315" i="3"/>
  <c r="Y479" i="3"/>
  <c r="Y340" i="3"/>
  <c r="Y336" i="3"/>
  <c r="Y332" i="3"/>
  <c r="Y383" i="3"/>
  <c r="Y454" i="3"/>
  <c r="Y256" i="4"/>
  <c r="Y230" i="4"/>
  <c r="Y162" i="4"/>
  <c r="AB49" i="4"/>
  <c r="Y43" i="4"/>
  <c r="Y356" i="3"/>
  <c r="Y352" i="3"/>
  <c r="Y387" i="3"/>
  <c r="Y511" i="3"/>
  <c r="Y509" i="3"/>
  <c r="Y487" i="3"/>
  <c r="Y460" i="3"/>
  <c r="Y456" i="3"/>
  <c r="Y436" i="3"/>
  <c r="Y210" i="3"/>
  <c r="Y497" i="3"/>
  <c r="Y399" i="3"/>
  <c r="Y366" i="3"/>
  <c r="Y330" i="3"/>
  <c r="Y185" i="3"/>
  <c r="Y348" i="3"/>
  <c r="Y215" i="3"/>
  <c r="Y192" i="3"/>
  <c r="AB129" i="3"/>
  <c r="Y504" i="3"/>
  <c r="Y431" i="3"/>
  <c r="Y432" i="3"/>
  <c r="Y361" i="3"/>
  <c r="Y382" i="3"/>
  <c r="Y531" i="3"/>
  <c r="Y363" i="3"/>
  <c r="Y314" i="3"/>
  <c r="Y477" i="3"/>
  <c r="Y339" i="3"/>
  <c r="Y335" i="3"/>
  <c r="Y378" i="3"/>
  <c r="Y245" i="4"/>
  <c r="Z202" i="4"/>
  <c r="Z216" i="4"/>
  <c r="AB98" i="4"/>
  <c r="Y38" i="4"/>
  <c r="Y359" i="3"/>
  <c r="Y355" i="3"/>
  <c r="Y351" i="3"/>
  <c r="Y520" i="3"/>
  <c r="Y510" i="3"/>
  <c r="Y478" i="3"/>
  <c r="Y485" i="3"/>
  <c r="Y435" i="3"/>
  <c r="Y434" i="3"/>
  <c r="Y503" i="3"/>
  <c r="Y319" i="3"/>
  <c r="Z288" i="3"/>
  <c r="Y190" i="3"/>
  <c r="BF129" i="3"/>
  <c r="Y260" i="3"/>
  <c r="Y199" i="3"/>
  <c r="BF80" i="3"/>
  <c r="AB125" i="3"/>
  <c r="Y211" i="3"/>
  <c r="Y338" i="3"/>
  <c r="Y334" i="3"/>
  <c r="Y143" i="4"/>
  <c r="Y240" i="4"/>
  <c r="Y188" i="4"/>
  <c r="AB94" i="4"/>
  <c r="Y32" i="4"/>
  <c r="Y358" i="3"/>
  <c r="Y354" i="3"/>
  <c r="Y350" i="3"/>
  <c r="Y519" i="3"/>
  <c r="Y473" i="3"/>
  <c r="Y464" i="3"/>
  <c r="Y433" i="3"/>
  <c r="Y426" i="3"/>
  <c r="Y217" i="3"/>
  <c r="Y450" i="3"/>
  <c r="Y312" i="3"/>
  <c r="Z274" i="3"/>
  <c r="AB102" i="3"/>
  <c r="Y184" i="3"/>
  <c r="Y247" i="3"/>
  <c r="Y188" i="3"/>
  <c r="Y343" i="3"/>
  <c r="Y344" i="3"/>
  <c r="Y403" i="3"/>
  <c r="Y304" i="3"/>
  <c r="Y362" i="3"/>
  <c r="Y372" i="3"/>
  <c r="Y392" i="3"/>
  <c r="Y364" i="3"/>
  <c r="Y381" i="3"/>
  <c r="Y457" i="3"/>
  <c r="Y189" i="3"/>
  <c r="Y360" i="3"/>
  <c r="Y346" i="3"/>
  <c r="Y384" i="3"/>
  <c r="Y476" i="3"/>
  <c r="Y390" i="3"/>
  <c r="Y186" i="3"/>
  <c r="Y501" i="3"/>
  <c r="Y345" i="3"/>
  <c r="Y370" i="3"/>
  <c r="Y385" i="3"/>
  <c r="Y371" i="3"/>
  <c r="Y428" i="3"/>
  <c r="Y453" i="3"/>
  <c r="Y500" i="3"/>
  <c r="Y480" i="3"/>
  <c r="Y380" i="3"/>
  <c r="Y429" i="3"/>
  <c r="Y342" i="3"/>
  <c r="Y533" i="3"/>
  <c r="Y368" i="3"/>
  <c r="Y369" i="3"/>
  <c r="Y219" i="3"/>
  <c r="Y239" i="3"/>
  <c r="Y238" i="3"/>
  <c r="Y305" i="3"/>
  <c r="Y242" i="3"/>
  <c r="Y308" i="3"/>
  <c r="Y532" i="3"/>
  <c r="Y523" i="3"/>
  <c r="Y389" i="3"/>
  <c r="Y317" i="3"/>
  <c r="Y484" i="3"/>
  <c r="Y430" i="3"/>
  <c r="Y379" i="3"/>
  <c r="Y508" i="3"/>
  <c r="Y437" i="3"/>
  <c r="Y461" i="3"/>
  <c r="Y506" i="3"/>
  <c r="Y240" i="3"/>
  <c r="Y486" i="3"/>
  <c r="Y306" i="3"/>
  <c r="Y236" i="3"/>
  <c r="Y534" i="3"/>
  <c r="Y391" i="3"/>
  <c r="Y218" i="3"/>
  <c r="Y489" i="3"/>
  <c r="Y307" i="3"/>
  <c r="Y241" i="3"/>
  <c r="Y243" i="3"/>
  <c r="Y463" i="3"/>
  <c r="Y438" i="3"/>
  <c r="Y393" i="3"/>
  <c r="Y231" i="3"/>
  <c r="Y220" i="3"/>
  <c r="Y237" i="3"/>
  <c r="Y502" i="3"/>
  <c r="Y499" i="3"/>
  <c r="Y386" i="3"/>
  <c r="Y466" i="3"/>
  <c r="Y376" i="3"/>
  <c r="Y440" i="3"/>
  <c r="Y507" i="3"/>
  <c r="Y475" i="3"/>
  <c r="Y452" i="3"/>
  <c r="AG45" i="3"/>
  <c r="AF47" i="3"/>
  <c r="X470" i="3"/>
  <c r="X467" i="3"/>
  <c r="X469" i="3"/>
  <c r="X492" i="3"/>
  <c r="Y451" i="3"/>
  <c r="Y246" i="4"/>
  <c r="Y231" i="4"/>
  <c r="Y176" i="4"/>
  <c r="AB99" i="4"/>
  <c r="Y474" i="3"/>
  <c r="Y331" i="3"/>
  <c r="Y261" i="3"/>
  <c r="Y200" i="3"/>
  <c r="BF81" i="3"/>
  <c r="AB130" i="3"/>
  <c r="Y144" i="4"/>
  <c r="Z217" i="4"/>
  <c r="Y163" i="4"/>
  <c r="AB95" i="4"/>
  <c r="Y427" i="3"/>
  <c r="Y498" i="3"/>
  <c r="Y313" i="3"/>
  <c r="Z289" i="3"/>
  <c r="AB103" i="3"/>
  <c r="BF130" i="3"/>
  <c r="Y248" i="3"/>
  <c r="Y257" i="4"/>
  <c r="Y241" i="4"/>
  <c r="Z203" i="4"/>
  <c r="Y530" i="3"/>
  <c r="AB72" i="4"/>
  <c r="Y367" i="3"/>
  <c r="Y303" i="3"/>
  <c r="BF103" i="3"/>
  <c r="Y235" i="3"/>
  <c r="Y235" i="4"/>
  <c r="Y189" i="4"/>
  <c r="Y151" i="4"/>
  <c r="AB50" i="4"/>
  <c r="Y375" i="3"/>
  <c r="Y397" i="3"/>
  <c r="Y320" i="3"/>
  <c r="Z275" i="3"/>
  <c r="Y349" i="3"/>
  <c r="Y216" i="3"/>
  <c r="Y193" i="3"/>
  <c r="AB126" i="3"/>
  <c r="Y175" i="3"/>
  <c r="BF136" i="3" l="1"/>
  <c r="BF134" i="3"/>
  <c r="R461" i="3"/>
  <c r="R253" i="4"/>
  <c r="R490" i="3" s="1"/>
  <c r="R484" i="3" s="1"/>
  <c r="Q461" i="3"/>
  <c r="Q253" i="4"/>
  <c r="Q490" i="3" s="1"/>
  <c r="Q484" i="3" s="1"/>
  <c r="BG88" i="3"/>
  <c r="BG84" i="3"/>
  <c r="BG82" i="3"/>
  <c r="BG86" i="3"/>
  <c r="BG83" i="3"/>
  <c r="BG89" i="3"/>
  <c r="BG87" i="3"/>
  <c r="BG85" i="3"/>
  <c r="BG90" i="3"/>
  <c r="Y326" i="3"/>
  <c r="Y324" i="3"/>
  <c r="Y323" i="3"/>
  <c r="Y325" i="3"/>
  <c r="Y322" i="3"/>
  <c r="Z451" i="3"/>
  <c r="Z231" i="4"/>
  <c r="Z176" i="4"/>
  <c r="Z257" i="4"/>
  <c r="AA217" i="4"/>
  <c r="Z163" i="4"/>
  <c r="AC72" i="4"/>
  <c r="Z427" i="3"/>
  <c r="Z498" i="3"/>
  <c r="Z331" i="3"/>
  <c r="Z313" i="3"/>
  <c r="BG103" i="3"/>
  <c r="Z235" i="3"/>
  <c r="AC130" i="3"/>
  <c r="Z246" i="4"/>
  <c r="Z241" i="4"/>
  <c r="AA203" i="4"/>
  <c r="Z530" i="3"/>
  <c r="Z144" i="4"/>
  <c r="Z235" i="4"/>
  <c r="Z189" i="4"/>
  <c r="AC99" i="4"/>
  <c r="Z151" i="4"/>
  <c r="Z375" i="3"/>
  <c r="Z397" i="3"/>
  <c r="Z320" i="3"/>
  <c r="AA275" i="3"/>
  <c r="Z261" i="3"/>
  <c r="Z200" i="3"/>
  <c r="BG81" i="3"/>
  <c r="Z248" i="3"/>
  <c r="AC126" i="3"/>
  <c r="AA289" i="3"/>
  <c r="Z216" i="3"/>
  <c r="Z193" i="3"/>
  <c r="Z175" i="3"/>
  <c r="AC95" i="4"/>
  <c r="Z474" i="3"/>
  <c r="AC103" i="3"/>
  <c r="BG130" i="3"/>
  <c r="AC50" i="4"/>
  <c r="Z367" i="3"/>
  <c r="Z303" i="3"/>
  <c r="Z349" i="3"/>
  <c r="AG47" i="3"/>
  <c r="AH45" i="3"/>
  <c r="AB56" i="3"/>
  <c r="AD81" i="3"/>
  <c r="AD80" i="3"/>
  <c r="BH91" i="3" s="1"/>
  <c r="AA50" i="3"/>
  <c r="AA51" i="3" s="1"/>
  <c r="AA67" i="3"/>
  <c r="AA72" i="3"/>
  <c r="AA73" i="3" s="1"/>
  <c r="AA62" i="3"/>
  <c r="Y470" i="3"/>
  <c r="Y492" i="3"/>
  <c r="Y469" i="3"/>
  <c r="Y467" i="3"/>
  <c r="AC48" i="3"/>
  <c r="AB49" i="3"/>
  <c r="Z400" i="3"/>
  <c r="Z401" i="3"/>
  <c r="Z402" i="3"/>
  <c r="Z439" i="3"/>
  <c r="Z232" i="3"/>
  <c r="Z525" i="3"/>
  <c r="Z213" i="3"/>
  <c r="Z212" i="3"/>
  <c r="Z316" i="3"/>
  <c r="Z230" i="3"/>
  <c r="Z341" i="3"/>
  <c r="Z337" i="3"/>
  <c r="Z333" i="3"/>
  <c r="Z388" i="3"/>
  <c r="Z245" i="4"/>
  <c r="Z230" i="4"/>
  <c r="Z175" i="4"/>
  <c r="Z315" i="3"/>
  <c r="Z477" i="3"/>
  <c r="Z340" i="3"/>
  <c r="Z336" i="3"/>
  <c r="Z332" i="3"/>
  <c r="Z383" i="3"/>
  <c r="Z256" i="4"/>
  <c r="Z143" i="4"/>
  <c r="AA216" i="4"/>
  <c r="Z162" i="4"/>
  <c r="AC98" i="4"/>
  <c r="Z38" i="4"/>
  <c r="Z356" i="3"/>
  <c r="Z352" i="3"/>
  <c r="Z377" i="3"/>
  <c r="Z462" i="3"/>
  <c r="Z473" i="3"/>
  <c r="Z436" i="3"/>
  <c r="Z433" i="3"/>
  <c r="Z497" i="3"/>
  <c r="Z399" i="3"/>
  <c r="AA288" i="3"/>
  <c r="AA274" i="3"/>
  <c r="Z187" i="3"/>
  <c r="BG129" i="3"/>
  <c r="Z260" i="3"/>
  <c r="Z199" i="3"/>
  <c r="BG80" i="3"/>
  <c r="Z504" i="3"/>
  <c r="Z344" i="3"/>
  <c r="Z382" i="3"/>
  <c r="Z362" i="3"/>
  <c r="Z384" i="3"/>
  <c r="Z361" i="3"/>
  <c r="Z533" i="3"/>
  <c r="Z314" i="3"/>
  <c r="Z479" i="3"/>
  <c r="Z339" i="3"/>
  <c r="Z335" i="3"/>
  <c r="Z378" i="3"/>
  <c r="Z240" i="4"/>
  <c r="AA202" i="4"/>
  <c r="Z211" i="3"/>
  <c r="Z338" i="3"/>
  <c r="Z334" i="3"/>
  <c r="Z454" i="3"/>
  <c r="Z234" i="4"/>
  <c r="Z188" i="4"/>
  <c r="AC71" i="4"/>
  <c r="AC49" i="4"/>
  <c r="Z358" i="3"/>
  <c r="Z354" i="3"/>
  <c r="Z350" i="3"/>
  <c r="Z519" i="3"/>
  <c r="Z511" i="3"/>
  <c r="Z509" i="3"/>
  <c r="Z485" i="3"/>
  <c r="Z487" i="3"/>
  <c r="Z460" i="3"/>
  <c r="Z456" i="3"/>
  <c r="Z229" i="3"/>
  <c r="Z217" i="3"/>
  <c r="Z450" i="3"/>
  <c r="Z312" i="3"/>
  <c r="BG102" i="3"/>
  <c r="Z190" i="3"/>
  <c r="Z234" i="3"/>
  <c r="AC129" i="3"/>
  <c r="Z174" i="3"/>
  <c r="Z392" i="3"/>
  <c r="Z343" i="3"/>
  <c r="Z368" i="3"/>
  <c r="Z432" i="3"/>
  <c r="Z500" i="3"/>
  <c r="Z372" i="3"/>
  <c r="Z150" i="4"/>
  <c r="Z353" i="3"/>
  <c r="Z524" i="3"/>
  <c r="Z505" i="3"/>
  <c r="Z464" i="3"/>
  <c r="Z455" i="3"/>
  <c r="Z210" i="3"/>
  <c r="Z374" i="3"/>
  <c r="Z366" i="3"/>
  <c r="Z330" i="3"/>
  <c r="Z184" i="3"/>
  <c r="Z215" i="3"/>
  <c r="Z342" i="3"/>
  <c r="Z360" i="3"/>
  <c r="Z381" i="3"/>
  <c r="Z364" i="3"/>
  <c r="AC94" i="4"/>
  <c r="Z359" i="3"/>
  <c r="Z351" i="3"/>
  <c r="Z529" i="3"/>
  <c r="Z488" i="3"/>
  <c r="Z434" i="3"/>
  <c r="Z319" i="3"/>
  <c r="Z185" i="3"/>
  <c r="Z429" i="3"/>
  <c r="Z345" i="3"/>
  <c r="Z501" i="3"/>
  <c r="Z403" i="3"/>
  <c r="Z188" i="3"/>
  <c r="Z369" i="3"/>
  <c r="Z43" i="4"/>
  <c r="Z357" i="3"/>
  <c r="Z387" i="3"/>
  <c r="Z510" i="3"/>
  <c r="Z478" i="3"/>
  <c r="Z435" i="3"/>
  <c r="Z398" i="3"/>
  <c r="Z396" i="3"/>
  <c r="Z321" i="3"/>
  <c r="Z302" i="3"/>
  <c r="Z348" i="3"/>
  <c r="Z192" i="3"/>
  <c r="Z390" i="3"/>
  <c r="Z380" i="3"/>
  <c r="Z370" i="3"/>
  <c r="Z346" i="3"/>
  <c r="Z531" i="3"/>
  <c r="Z371" i="3"/>
  <c r="Z428" i="3"/>
  <c r="Z480" i="3"/>
  <c r="Z32" i="4"/>
  <c r="Z355" i="3"/>
  <c r="Z520" i="3"/>
  <c r="Z465" i="3"/>
  <c r="Z426" i="3"/>
  <c r="Z503" i="3"/>
  <c r="AC102" i="3"/>
  <c r="Z247" i="3"/>
  <c r="AC125" i="3"/>
  <c r="Z431" i="3"/>
  <c r="Z186" i="3"/>
  <c r="Z189" i="3"/>
  <c r="Z385" i="3"/>
  <c r="Z363" i="3"/>
  <c r="Z304" i="3"/>
  <c r="Z457" i="3"/>
  <c r="Z476" i="3"/>
  <c r="Z453" i="3"/>
  <c r="Z240" i="3"/>
  <c r="Z489" i="3"/>
  <c r="Z306" i="3"/>
  <c r="Z236" i="3"/>
  <c r="Z241" i="3"/>
  <c r="Z386" i="3"/>
  <c r="Z317" i="3"/>
  <c r="Z466" i="3"/>
  <c r="Z391" i="3"/>
  <c r="Z461" i="3"/>
  <c r="Z508" i="3"/>
  <c r="Z218" i="3"/>
  <c r="Z307" i="3"/>
  <c r="Z502" i="3"/>
  <c r="Z499" i="3"/>
  <c r="Z389" i="3"/>
  <c r="Z484" i="3"/>
  <c r="Z430" i="3"/>
  <c r="Z393" i="3"/>
  <c r="Z506" i="3"/>
  <c r="Z231" i="3"/>
  <c r="Z239" i="3"/>
  <c r="Z238" i="3"/>
  <c r="Z237" i="3"/>
  <c r="Z532" i="3"/>
  <c r="Z523" i="3"/>
  <c r="Z376" i="3"/>
  <c r="Z507" i="3"/>
  <c r="Z437" i="3"/>
  <c r="Z440" i="3"/>
  <c r="Z219" i="3"/>
  <c r="Z220" i="3"/>
  <c r="Z486" i="3"/>
  <c r="Z305" i="3"/>
  <c r="Z242" i="3"/>
  <c r="Z308" i="3"/>
  <c r="Z534" i="3"/>
  <c r="Z243" i="3"/>
  <c r="Z463" i="3"/>
  <c r="Z379" i="3"/>
  <c r="Z438" i="3"/>
  <c r="Z475" i="3"/>
  <c r="Z452" i="3"/>
  <c r="BG136" i="3" l="1"/>
  <c r="BG134" i="3"/>
  <c r="Q249" i="4"/>
  <c r="R249" i="4"/>
  <c r="BH88" i="3"/>
  <c r="BH84" i="3"/>
  <c r="BH89" i="3"/>
  <c r="BH85" i="3"/>
  <c r="BH82" i="3"/>
  <c r="BH83" i="3"/>
  <c r="BH90" i="3"/>
  <c r="BH87" i="3"/>
  <c r="BH86" i="3"/>
  <c r="AA451" i="3"/>
  <c r="AB217" i="4"/>
  <c r="AA189" i="4"/>
  <c r="AD95" i="4"/>
  <c r="AA427" i="3"/>
  <c r="AA498" i="3"/>
  <c r="AA397" i="3"/>
  <c r="AA320" i="3"/>
  <c r="AB275" i="3"/>
  <c r="BH130" i="3"/>
  <c r="AA349" i="3"/>
  <c r="AA216" i="3"/>
  <c r="AA144" i="4"/>
  <c r="AA235" i="4"/>
  <c r="AA176" i="4"/>
  <c r="AA151" i="4"/>
  <c r="AD50" i="4"/>
  <c r="AA375" i="3"/>
  <c r="AA313" i="3"/>
  <c r="AB289" i="3"/>
  <c r="AD103" i="3"/>
  <c r="AA248" i="3"/>
  <c r="AA193" i="3"/>
  <c r="AD126" i="3"/>
  <c r="AA175" i="3"/>
  <c r="AA163" i="4"/>
  <c r="AA474" i="3"/>
  <c r="AA367" i="3"/>
  <c r="AA303" i="3"/>
  <c r="BH81" i="3"/>
  <c r="AA241" i="4"/>
  <c r="AA530" i="3"/>
  <c r="AA331" i="3"/>
  <c r="AA261" i="3"/>
  <c r="AA257" i="4"/>
  <c r="AA231" i="4"/>
  <c r="AD99" i="4"/>
  <c r="BH103" i="3"/>
  <c r="AA235" i="3"/>
  <c r="AD130" i="3"/>
  <c r="AA246" i="4"/>
  <c r="AB203" i="4"/>
  <c r="AD72" i="4"/>
  <c r="AA200" i="3"/>
  <c r="Z326" i="3"/>
  <c r="Z323" i="3"/>
  <c r="Z324" i="3"/>
  <c r="Z325" i="3"/>
  <c r="Z322" i="3"/>
  <c r="AH47" i="3"/>
  <c r="AI45" i="3"/>
  <c r="AA400" i="3"/>
  <c r="AA402" i="3"/>
  <c r="AA401" i="3"/>
  <c r="AA525" i="3"/>
  <c r="AA213" i="3"/>
  <c r="AA439" i="3"/>
  <c r="AA212" i="3"/>
  <c r="AA232" i="3"/>
  <c r="AA211" i="3"/>
  <c r="AA338" i="3"/>
  <c r="AA334" i="3"/>
  <c r="AA378" i="3"/>
  <c r="AA256" i="4"/>
  <c r="AA143" i="4"/>
  <c r="AA230" i="4"/>
  <c r="AA162" i="4"/>
  <c r="AD49" i="4"/>
  <c r="AA43" i="4"/>
  <c r="AA356" i="3"/>
  <c r="AA352" i="3"/>
  <c r="AA387" i="3"/>
  <c r="AA529" i="3"/>
  <c r="AA478" i="3"/>
  <c r="AA485" i="3"/>
  <c r="AA435" i="3"/>
  <c r="AA434" i="3"/>
  <c r="AA503" i="3"/>
  <c r="AA366" i="3"/>
  <c r="AA330" i="3"/>
  <c r="AD102" i="3"/>
  <c r="AA185" i="3"/>
  <c r="AA247" i="3"/>
  <c r="AA192" i="3"/>
  <c r="AD129" i="3"/>
  <c r="AA380" i="3"/>
  <c r="AA186" i="3"/>
  <c r="AA189" i="3"/>
  <c r="AA360" i="3"/>
  <c r="AA188" i="3"/>
  <c r="AA315" i="3"/>
  <c r="AA479" i="3"/>
  <c r="AA340" i="3"/>
  <c r="AA336" i="3"/>
  <c r="AA332" i="3"/>
  <c r="AA388" i="3"/>
  <c r="AA240" i="4"/>
  <c r="AA188" i="4"/>
  <c r="AD94" i="4"/>
  <c r="AA32" i="4"/>
  <c r="AA358" i="3"/>
  <c r="AA354" i="3"/>
  <c r="AA350" i="3"/>
  <c r="AA519" i="3"/>
  <c r="AA510" i="3"/>
  <c r="AA509" i="3"/>
  <c r="AA488" i="3"/>
  <c r="AA465" i="3"/>
  <c r="AA462" i="3"/>
  <c r="AA455" i="3"/>
  <c r="AA229" i="3"/>
  <c r="AA217" i="3"/>
  <c r="AA374" i="3"/>
  <c r="AA396" i="3"/>
  <c r="AA312" i="3"/>
  <c r="AB274" i="3"/>
  <c r="AA184" i="3"/>
  <c r="AA348" i="3"/>
  <c r="AA215" i="3"/>
  <c r="AA504" i="3"/>
  <c r="AA342" i="3"/>
  <c r="AA345" i="3"/>
  <c r="AA477" i="3"/>
  <c r="AA337" i="3"/>
  <c r="AA454" i="3"/>
  <c r="AA245" i="4"/>
  <c r="AA175" i="4"/>
  <c r="AA150" i="4"/>
  <c r="AA353" i="3"/>
  <c r="AA524" i="3"/>
  <c r="AA460" i="3"/>
  <c r="AA436" i="3"/>
  <c r="AA398" i="3"/>
  <c r="AA302" i="3"/>
  <c r="AA187" i="3"/>
  <c r="AA199" i="3"/>
  <c r="AA174" i="3"/>
  <c r="AA390" i="3"/>
  <c r="AA343" i="3"/>
  <c r="AA501" i="3"/>
  <c r="AA362" i="3"/>
  <c r="AA500" i="3"/>
  <c r="AA363" i="3"/>
  <c r="AA364" i="3"/>
  <c r="AA316" i="3"/>
  <c r="AA335" i="3"/>
  <c r="AB202" i="4"/>
  <c r="AD98" i="4"/>
  <c r="AA359" i="3"/>
  <c r="AA351" i="3"/>
  <c r="AA511" i="3"/>
  <c r="AA464" i="3"/>
  <c r="AA426" i="3"/>
  <c r="AB288" i="3"/>
  <c r="BH102" i="3"/>
  <c r="BH129" i="3"/>
  <c r="BH80" i="3"/>
  <c r="AA431" i="3"/>
  <c r="AA344" i="3"/>
  <c r="AA304" i="3"/>
  <c r="AA372" i="3"/>
  <c r="AA382" i="3"/>
  <c r="AA531" i="3"/>
  <c r="AA368" i="3"/>
  <c r="AA480" i="3"/>
  <c r="AA453" i="3"/>
  <c r="AA314" i="3"/>
  <c r="AA341" i="3"/>
  <c r="AA333" i="3"/>
  <c r="AA234" i="4"/>
  <c r="AD71" i="4"/>
  <c r="AA357" i="3"/>
  <c r="AA377" i="3"/>
  <c r="AA487" i="3"/>
  <c r="AA456" i="3"/>
  <c r="AA210" i="3"/>
  <c r="AA497" i="3"/>
  <c r="AA399" i="3"/>
  <c r="AA260" i="3"/>
  <c r="AA361" i="3"/>
  <c r="AA346" i="3"/>
  <c r="AA385" i="3"/>
  <c r="AA533" i="3"/>
  <c r="AA230" i="3"/>
  <c r="AA339" i="3"/>
  <c r="AA383" i="3"/>
  <c r="AB216" i="4"/>
  <c r="AA38" i="4"/>
  <c r="AA355" i="3"/>
  <c r="AA520" i="3"/>
  <c r="AA505" i="3"/>
  <c r="AA473" i="3"/>
  <c r="AA433" i="3"/>
  <c r="AA450" i="3"/>
  <c r="AA319" i="3"/>
  <c r="AA321" i="3"/>
  <c r="AA190" i="3"/>
  <c r="AA234" i="3"/>
  <c r="AD125" i="3"/>
  <c r="AA432" i="3"/>
  <c r="AA403" i="3"/>
  <c r="AA429" i="3"/>
  <c r="AA370" i="3"/>
  <c r="AA392" i="3"/>
  <c r="AA371" i="3"/>
  <c r="AA369" i="3"/>
  <c r="AA384" i="3"/>
  <c r="AA428" i="3"/>
  <c r="AA457" i="3"/>
  <c r="AA381" i="3"/>
  <c r="AA476" i="3"/>
  <c r="AA240" i="3"/>
  <c r="AA486" i="3"/>
  <c r="AA237" i="3"/>
  <c r="AA243" i="3"/>
  <c r="AA317" i="3"/>
  <c r="AA484" i="3"/>
  <c r="AA430" i="3"/>
  <c r="AA437" i="3"/>
  <c r="AA506" i="3"/>
  <c r="AA218" i="3"/>
  <c r="AA220" i="3"/>
  <c r="AA489" i="3"/>
  <c r="AA305" i="3"/>
  <c r="AA242" i="3"/>
  <c r="AA502" i="3"/>
  <c r="AA241" i="3"/>
  <c r="AA386" i="3"/>
  <c r="AA376" i="3"/>
  <c r="AA438" i="3"/>
  <c r="AA231" i="3"/>
  <c r="AA239" i="3"/>
  <c r="AA306" i="3"/>
  <c r="AA236" i="3"/>
  <c r="AA499" i="3"/>
  <c r="AA389" i="3"/>
  <c r="AA532" i="3"/>
  <c r="AA463" i="3"/>
  <c r="AA379" i="3"/>
  <c r="AA508" i="3"/>
  <c r="AA440" i="3"/>
  <c r="AA393" i="3"/>
  <c r="AA219" i="3"/>
  <c r="AA238" i="3"/>
  <c r="AA307" i="3"/>
  <c r="AA308" i="3"/>
  <c r="AA523" i="3"/>
  <c r="AA534" i="3"/>
  <c r="AA466" i="3"/>
  <c r="AA391" i="3"/>
  <c r="AA507" i="3"/>
  <c r="AA461" i="3"/>
  <c r="AA452" i="3"/>
  <c r="AA475" i="3"/>
  <c r="Z470" i="3"/>
  <c r="Z469" i="3"/>
  <c r="Z492" i="3"/>
  <c r="Z467" i="3"/>
  <c r="AD48" i="3"/>
  <c r="AC49" i="3"/>
  <c r="AC56" i="3"/>
  <c r="AE80" i="3"/>
  <c r="BI91" i="3" s="1"/>
  <c r="AE81" i="3"/>
  <c r="AB50" i="3"/>
  <c r="AB51" i="3" s="1"/>
  <c r="AB62" i="3"/>
  <c r="AB67" i="3"/>
  <c r="AB72" i="3"/>
  <c r="AB73" i="3" s="1"/>
  <c r="BH134" i="3" l="1"/>
  <c r="BH136" i="3"/>
  <c r="R232" i="4"/>
  <c r="R310" i="3" s="1"/>
  <c r="R460" i="3" s="1"/>
  <c r="R453" i="3" s="1"/>
  <c r="R469" i="3" s="1"/>
  <c r="R481" i="3"/>
  <c r="R476" i="3" s="1"/>
  <c r="R492" i="3" s="1"/>
  <c r="Q232" i="4"/>
  <c r="Q310" i="3" s="1"/>
  <c r="Q460" i="3" s="1"/>
  <c r="Q453" i="3" s="1"/>
  <c r="Q469" i="3" s="1"/>
  <c r="Q481" i="3"/>
  <c r="Q476" i="3" s="1"/>
  <c r="Q492" i="3" s="1"/>
  <c r="BI88" i="3"/>
  <c r="BI84" i="3"/>
  <c r="BI86" i="3"/>
  <c r="BI87" i="3"/>
  <c r="BI82" i="3"/>
  <c r="BI83" i="3"/>
  <c r="BI89" i="3"/>
  <c r="BI85" i="3"/>
  <c r="BI90" i="3"/>
  <c r="AA470" i="3"/>
  <c r="AA467" i="3"/>
  <c r="AA469" i="3"/>
  <c r="AA492" i="3"/>
  <c r="AB451" i="3"/>
  <c r="AB257" i="4"/>
  <c r="AB144" i="4"/>
  <c r="AB235" i="4"/>
  <c r="AB189" i="4"/>
  <c r="AE99" i="4"/>
  <c r="AB151" i="4"/>
  <c r="AB427" i="3"/>
  <c r="AB375" i="3"/>
  <c r="AB397" i="3"/>
  <c r="AC289" i="3"/>
  <c r="AB303" i="3"/>
  <c r="AE103" i="3"/>
  <c r="AB349" i="3"/>
  <c r="AB216" i="3"/>
  <c r="AB193" i="3"/>
  <c r="AE126" i="3"/>
  <c r="AB175" i="3"/>
  <c r="AC217" i="4"/>
  <c r="AB163" i="4"/>
  <c r="AE72" i="4"/>
  <c r="AB498" i="3"/>
  <c r="BI130" i="3"/>
  <c r="AB248" i="3"/>
  <c r="AB246" i="4"/>
  <c r="AC203" i="4"/>
  <c r="AE50" i="4"/>
  <c r="AB331" i="3"/>
  <c r="AB235" i="3"/>
  <c r="AB176" i="4"/>
  <c r="AB320" i="3"/>
  <c r="AB200" i="3"/>
  <c r="BI81" i="3"/>
  <c r="AB241" i="4"/>
  <c r="AB530" i="3"/>
  <c r="AB474" i="3"/>
  <c r="AB367" i="3"/>
  <c r="AB313" i="3"/>
  <c r="AB231" i="4"/>
  <c r="AE95" i="4"/>
  <c r="AC275" i="3"/>
  <c r="BI103" i="3"/>
  <c r="AB261" i="3"/>
  <c r="AE130" i="3"/>
  <c r="AE48" i="3"/>
  <c r="AD49" i="3"/>
  <c r="AA322" i="3"/>
  <c r="AA325" i="3"/>
  <c r="AA326" i="3"/>
  <c r="AA323" i="3"/>
  <c r="AA324" i="3"/>
  <c r="AB402" i="3"/>
  <c r="AB400" i="3"/>
  <c r="AB401" i="3"/>
  <c r="AB525" i="3"/>
  <c r="AB213" i="3"/>
  <c r="AB212" i="3"/>
  <c r="AB439" i="3"/>
  <c r="AB232" i="3"/>
  <c r="AB314" i="3"/>
  <c r="AB479" i="3"/>
  <c r="AB338" i="3"/>
  <c r="AB334" i="3"/>
  <c r="AB454" i="3"/>
  <c r="AB234" i="4"/>
  <c r="AB188" i="4"/>
  <c r="AE71" i="4"/>
  <c r="AE49" i="4"/>
  <c r="AB358" i="3"/>
  <c r="AB354" i="3"/>
  <c r="AB350" i="3"/>
  <c r="AB519" i="3"/>
  <c r="AB462" i="3"/>
  <c r="AB473" i="3"/>
  <c r="AB436" i="3"/>
  <c r="AB433" i="3"/>
  <c r="AB217" i="3"/>
  <c r="AB450" i="3"/>
  <c r="AC288" i="3"/>
  <c r="AC274" i="3"/>
  <c r="AB185" i="3"/>
  <c r="AB247" i="3"/>
  <c r="AB189" i="3"/>
  <c r="AB316" i="3"/>
  <c r="AB230" i="3"/>
  <c r="AB340" i="3"/>
  <c r="AB336" i="3"/>
  <c r="AB332" i="3"/>
  <c r="AB383" i="3"/>
  <c r="AB256" i="4"/>
  <c r="AB143" i="4"/>
  <c r="AC216" i="4"/>
  <c r="AB162" i="4"/>
  <c r="AE98" i="4"/>
  <c r="AB38" i="4"/>
  <c r="AB356" i="3"/>
  <c r="AB352" i="3"/>
  <c r="AB377" i="3"/>
  <c r="AB511" i="3"/>
  <c r="AB509" i="3"/>
  <c r="AB485" i="3"/>
  <c r="AB487" i="3"/>
  <c r="AB460" i="3"/>
  <c r="AB456" i="3"/>
  <c r="AB229" i="3"/>
  <c r="AB497" i="3"/>
  <c r="AB399" i="3"/>
  <c r="AB366" i="3"/>
  <c r="AB321" i="3"/>
  <c r="AB312" i="3"/>
  <c r="AE102" i="3"/>
  <c r="AB184" i="3"/>
  <c r="AB348" i="3"/>
  <c r="AB215" i="3"/>
  <c r="AB192" i="3"/>
  <c r="AE125" i="3"/>
  <c r="AB315" i="3"/>
  <c r="AB339" i="3"/>
  <c r="AC202" i="4"/>
  <c r="AB32" i="4"/>
  <c r="AB355" i="3"/>
  <c r="AB520" i="3"/>
  <c r="AB505" i="3"/>
  <c r="AB464" i="3"/>
  <c r="AB455" i="3"/>
  <c r="AB210" i="3"/>
  <c r="AB330" i="3"/>
  <c r="AB187" i="3"/>
  <c r="AB199" i="3"/>
  <c r="AE129" i="3"/>
  <c r="AB390" i="3"/>
  <c r="AB431" i="3"/>
  <c r="AB211" i="3"/>
  <c r="AB337" i="3"/>
  <c r="AB388" i="3"/>
  <c r="AB245" i="4"/>
  <c r="AB175" i="4"/>
  <c r="AB150" i="4"/>
  <c r="AB353" i="3"/>
  <c r="AB524" i="3"/>
  <c r="AB529" i="3"/>
  <c r="AB488" i="3"/>
  <c r="AB434" i="3"/>
  <c r="AB398" i="3"/>
  <c r="AB396" i="3"/>
  <c r="AB319" i="3"/>
  <c r="AB190" i="3"/>
  <c r="AB174" i="3"/>
  <c r="AB380" i="3"/>
  <c r="AB186" i="3"/>
  <c r="AB188" i="3"/>
  <c r="AB370" i="3"/>
  <c r="AB480" i="3"/>
  <c r="AB343" i="3"/>
  <c r="AB363" i="3"/>
  <c r="AB392" i="3"/>
  <c r="AB453" i="3"/>
  <c r="AB477" i="3"/>
  <c r="AB335" i="3"/>
  <c r="AB378" i="3"/>
  <c r="AB240" i="4"/>
  <c r="AE94" i="4"/>
  <c r="AB359" i="3"/>
  <c r="AB351" i="3"/>
  <c r="AB510" i="3"/>
  <c r="AB478" i="3"/>
  <c r="AB435" i="3"/>
  <c r="AB503" i="3"/>
  <c r="AB302" i="3"/>
  <c r="BI102" i="3"/>
  <c r="BI129" i="3"/>
  <c r="AB260" i="3"/>
  <c r="BI80" i="3"/>
  <c r="AB504" i="3"/>
  <c r="AB432" i="3"/>
  <c r="AB304" i="3"/>
  <c r="AB341" i="3"/>
  <c r="AB333" i="3"/>
  <c r="AB230" i="4"/>
  <c r="AB43" i="4"/>
  <c r="AB357" i="3"/>
  <c r="AB387" i="3"/>
  <c r="AB465" i="3"/>
  <c r="AB426" i="3"/>
  <c r="AB374" i="3"/>
  <c r="AB234" i="3"/>
  <c r="AB361" i="3"/>
  <c r="AB342" i="3"/>
  <c r="AB362" i="3"/>
  <c r="AB344" i="3"/>
  <c r="AB381" i="3"/>
  <c r="AB382" i="3"/>
  <c r="AB369" i="3"/>
  <c r="AB500" i="3"/>
  <c r="AB372" i="3"/>
  <c r="AB364" i="3"/>
  <c r="AB368" i="3"/>
  <c r="AB346" i="3"/>
  <c r="AB457" i="3"/>
  <c r="AB360" i="3"/>
  <c r="AB371" i="3"/>
  <c r="AB384" i="3"/>
  <c r="AB385" i="3"/>
  <c r="AB428" i="3"/>
  <c r="AB345" i="3"/>
  <c r="AB476" i="3"/>
  <c r="AB231" i="3"/>
  <c r="AB220" i="3"/>
  <c r="AB307" i="3"/>
  <c r="AB502" i="3"/>
  <c r="AB532" i="3"/>
  <c r="AB429" i="3"/>
  <c r="AB391" i="3"/>
  <c r="AB440" i="3"/>
  <c r="AB506" i="3"/>
  <c r="AB475" i="3"/>
  <c r="AB219" i="3"/>
  <c r="AB238" i="3"/>
  <c r="AB237" i="3"/>
  <c r="AB308" i="3"/>
  <c r="AB501" i="3"/>
  <c r="AB241" i="3"/>
  <c r="AB243" i="3"/>
  <c r="AB534" i="3"/>
  <c r="AB499" i="3"/>
  <c r="AB463" i="3"/>
  <c r="AB403" i="3"/>
  <c r="AB508" i="3"/>
  <c r="AB240" i="3"/>
  <c r="AB486" i="3"/>
  <c r="AB305" i="3"/>
  <c r="AB242" i="3"/>
  <c r="AB531" i="3"/>
  <c r="AB386" i="3"/>
  <c r="AB317" i="3"/>
  <c r="AB523" i="3"/>
  <c r="AB466" i="3"/>
  <c r="AB376" i="3"/>
  <c r="AB437" i="3"/>
  <c r="AB393" i="3"/>
  <c r="AB461" i="3"/>
  <c r="AB218" i="3"/>
  <c r="AB239" i="3"/>
  <c r="AB489" i="3"/>
  <c r="AB306" i="3"/>
  <c r="AB236" i="3"/>
  <c r="AB533" i="3"/>
  <c r="AB389" i="3"/>
  <c r="AB484" i="3"/>
  <c r="AB430" i="3"/>
  <c r="AB379" i="3"/>
  <c r="AB438" i="3"/>
  <c r="AB507" i="3"/>
  <c r="AB452" i="3"/>
  <c r="AJ45" i="3"/>
  <c r="AI47" i="3"/>
  <c r="AF80" i="3"/>
  <c r="BJ91" i="3" s="1"/>
  <c r="AD56" i="3"/>
  <c r="AF81" i="3"/>
  <c r="AC50" i="3"/>
  <c r="AC51" i="3" s="1"/>
  <c r="AC67" i="3"/>
  <c r="AC62" i="3"/>
  <c r="AC72" i="3"/>
  <c r="AC73" i="3" s="1"/>
  <c r="BI134" i="3" l="1"/>
  <c r="BI136" i="3"/>
  <c r="BJ88" i="3"/>
  <c r="BJ84" i="3"/>
  <c r="BJ85" i="3"/>
  <c r="BJ89" i="3"/>
  <c r="BJ86" i="3"/>
  <c r="BJ90" i="3"/>
  <c r="BJ87" i="3"/>
  <c r="BJ82" i="3"/>
  <c r="BJ83" i="3"/>
  <c r="AC451" i="3"/>
  <c r="AC144" i="4"/>
  <c r="AC235" i="4"/>
  <c r="AC189" i="4"/>
  <c r="AC530" i="3"/>
  <c r="AF72" i="4"/>
  <c r="AC257" i="4"/>
  <c r="AD217" i="4"/>
  <c r="AC163" i="4"/>
  <c r="AF99" i="4"/>
  <c r="AC246" i="4"/>
  <c r="AD203" i="4"/>
  <c r="AF95" i="4"/>
  <c r="AC427" i="3"/>
  <c r="AC498" i="3"/>
  <c r="AC313" i="3"/>
  <c r="AD289" i="3"/>
  <c r="AC349" i="3"/>
  <c r="AC216" i="3"/>
  <c r="AC193" i="3"/>
  <c r="AF126" i="3"/>
  <c r="AC175" i="3"/>
  <c r="AC176" i="4"/>
  <c r="AF50" i="4"/>
  <c r="AC375" i="3"/>
  <c r="AC303" i="3"/>
  <c r="AC261" i="3"/>
  <c r="AC200" i="3"/>
  <c r="BJ81" i="3"/>
  <c r="AF130" i="3"/>
  <c r="AC241" i="4"/>
  <c r="AC367" i="3"/>
  <c r="AC320" i="3"/>
  <c r="AD275" i="3"/>
  <c r="AF103" i="3"/>
  <c r="BJ130" i="3"/>
  <c r="AC248" i="3"/>
  <c r="AC231" i="4"/>
  <c r="AC151" i="4"/>
  <c r="AC474" i="3"/>
  <c r="AC397" i="3"/>
  <c r="AC331" i="3"/>
  <c r="BJ103" i="3"/>
  <c r="AC235" i="3"/>
  <c r="AK45" i="3"/>
  <c r="AJ47" i="3"/>
  <c r="AG80" i="3"/>
  <c r="BK91" i="3" s="1"/>
  <c r="AE56" i="3"/>
  <c r="AG81" i="3"/>
  <c r="AD50" i="3"/>
  <c r="AD51" i="3" s="1"/>
  <c r="AD62" i="3"/>
  <c r="AD72" i="3"/>
  <c r="AD73" i="3" s="1"/>
  <c r="AD67" i="3"/>
  <c r="AF48" i="3"/>
  <c r="AE49" i="3"/>
  <c r="AB470" i="3"/>
  <c r="AB492" i="3"/>
  <c r="AB467" i="3"/>
  <c r="AB469" i="3"/>
  <c r="AC401" i="3"/>
  <c r="AC400" i="3"/>
  <c r="AC402" i="3"/>
  <c r="AC525" i="3"/>
  <c r="AC439" i="3"/>
  <c r="AC212" i="3"/>
  <c r="AC232" i="3"/>
  <c r="AC213" i="3"/>
  <c r="AC316" i="3"/>
  <c r="AC230" i="3"/>
  <c r="AC340" i="3"/>
  <c r="AC336" i="3"/>
  <c r="AC332" i="3"/>
  <c r="AC240" i="4"/>
  <c r="AC188" i="4"/>
  <c r="AF94" i="4"/>
  <c r="AC32" i="4"/>
  <c r="AC358" i="3"/>
  <c r="AC354" i="3"/>
  <c r="AC350" i="3"/>
  <c r="AC519" i="3"/>
  <c r="AC314" i="3"/>
  <c r="AC477" i="3"/>
  <c r="AC338" i="3"/>
  <c r="AC334" i="3"/>
  <c r="AC383" i="3"/>
  <c r="AC454" i="3"/>
  <c r="AC256" i="4"/>
  <c r="AC143" i="4"/>
  <c r="AC230" i="4"/>
  <c r="AC162" i="4"/>
  <c r="AF49" i="4"/>
  <c r="AC43" i="4"/>
  <c r="AC356" i="3"/>
  <c r="AC352" i="3"/>
  <c r="AC387" i="3"/>
  <c r="AC510" i="3"/>
  <c r="AC341" i="3"/>
  <c r="AC333" i="3"/>
  <c r="AD216" i="4"/>
  <c r="AC38" i="4"/>
  <c r="AC355" i="3"/>
  <c r="AC520" i="3"/>
  <c r="AC509" i="3"/>
  <c r="AC473" i="3"/>
  <c r="AC464" i="3"/>
  <c r="AC433" i="3"/>
  <c r="AC426" i="3"/>
  <c r="AC450" i="3"/>
  <c r="AC396" i="3"/>
  <c r="AC312" i="3"/>
  <c r="AD274" i="3"/>
  <c r="AF102" i="3"/>
  <c r="AC184" i="3"/>
  <c r="AC247" i="3"/>
  <c r="AC380" i="3"/>
  <c r="AC504" i="3"/>
  <c r="AC315" i="3"/>
  <c r="AC339" i="3"/>
  <c r="AC388" i="3"/>
  <c r="AC245" i="4"/>
  <c r="AC175" i="4"/>
  <c r="AC353" i="3"/>
  <c r="AC529" i="3"/>
  <c r="AC488" i="3"/>
  <c r="AC465" i="3"/>
  <c r="AC462" i="3"/>
  <c r="AC455" i="3"/>
  <c r="AC229" i="3"/>
  <c r="AC374" i="3"/>
  <c r="AC399" i="3"/>
  <c r="AC302" i="3"/>
  <c r="BJ102" i="3"/>
  <c r="AC187" i="3"/>
  <c r="AC234" i="3"/>
  <c r="AC174" i="3"/>
  <c r="AC390" i="3"/>
  <c r="AC501" i="3"/>
  <c r="AC403" i="3"/>
  <c r="AC432" i="3"/>
  <c r="AC370" i="3"/>
  <c r="AC343" i="3"/>
  <c r="AC385" i="3"/>
  <c r="AC533" i="3"/>
  <c r="AC480" i="3"/>
  <c r="AC368" i="3"/>
  <c r="AC211" i="3"/>
  <c r="AC337" i="3"/>
  <c r="AC378" i="3"/>
  <c r="AD202" i="4"/>
  <c r="AC150" i="4"/>
  <c r="AF98" i="4"/>
  <c r="AC359" i="3"/>
  <c r="AC351" i="3"/>
  <c r="AC511" i="3"/>
  <c r="AC487" i="3"/>
  <c r="AC460" i="3"/>
  <c r="AC456" i="3"/>
  <c r="AC436" i="3"/>
  <c r="AC210" i="3"/>
  <c r="AC217" i="3"/>
  <c r="AC497" i="3"/>
  <c r="AC366" i="3"/>
  <c r="AC330" i="3"/>
  <c r="AC185" i="3"/>
  <c r="AC348" i="3"/>
  <c r="AC215" i="3"/>
  <c r="AC192" i="3"/>
  <c r="AF129" i="3"/>
  <c r="AC429" i="3"/>
  <c r="AC186" i="3"/>
  <c r="AC479" i="3"/>
  <c r="AC335" i="3"/>
  <c r="AC234" i="4"/>
  <c r="AF71" i="4"/>
  <c r="AC357" i="3"/>
  <c r="AC377" i="3"/>
  <c r="AC524" i="3"/>
  <c r="AC505" i="3"/>
  <c r="AC478" i="3"/>
  <c r="AC485" i="3"/>
  <c r="AC435" i="3"/>
  <c r="AC434" i="3"/>
  <c r="AC398" i="3"/>
  <c r="AC503" i="3"/>
  <c r="AC319" i="3"/>
  <c r="AD288" i="3"/>
  <c r="AC321" i="3"/>
  <c r="AC190" i="3"/>
  <c r="BJ129" i="3"/>
  <c r="AC260" i="3"/>
  <c r="AC199" i="3"/>
  <c r="BJ80" i="3"/>
  <c r="AF125" i="3"/>
  <c r="AC189" i="3"/>
  <c r="AC431" i="3"/>
  <c r="AC188" i="3"/>
  <c r="AC342" i="3"/>
  <c r="AC361" i="3"/>
  <c r="AC345" i="3"/>
  <c r="AC500" i="3"/>
  <c r="AC371" i="3"/>
  <c r="AC346" i="3"/>
  <c r="AC384" i="3"/>
  <c r="AC453" i="3"/>
  <c r="AC381" i="3"/>
  <c r="AC304" i="3"/>
  <c r="AC360" i="3"/>
  <c r="AC344" i="3"/>
  <c r="AC382" i="3"/>
  <c r="AC364" i="3"/>
  <c r="AC428" i="3"/>
  <c r="AC369" i="3"/>
  <c r="AC392" i="3"/>
  <c r="AC372" i="3"/>
  <c r="AC457" i="3"/>
  <c r="AC362" i="3"/>
  <c r="AC531" i="3"/>
  <c r="AC363" i="3"/>
  <c r="AC476" i="3"/>
  <c r="AC231" i="3"/>
  <c r="AC239" i="3"/>
  <c r="AC238" i="3"/>
  <c r="AC237" i="3"/>
  <c r="AC534" i="3"/>
  <c r="AC389" i="3"/>
  <c r="AC484" i="3"/>
  <c r="AC379" i="3"/>
  <c r="AC219" i="3"/>
  <c r="AC220" i="3"/>
  <c r="AC486" i="3"/>
  <c r="AC305" i="3"/>
  <c r="AC242" i="3"/>
  <c r="AC391" i="3"/>
  <c r="AC508" i="3"/>
  <c r="AC438" i="3"/>
  <c r="AC440" i="3"/>
  <c r="AC240" i="3"/>
  <c r="AC489" i="3"/>
  <c r="AC306" i="3"/>
  <c r="AC236" i="3"/>
  <c r="AC502" i="3"/>
  <c r="AC499" i="3"/>
  <c r="AC243" i="3"/>
  <c r="AC317" i="3"/>
  <c r="AC463" i="3"/>
  <c r="AC430" i="3"/>
  <c r="AC393" i="3"/>
  <c r="AC437" i="3"/>
  <c r="AC506" i="3"/>
  <c r="AC461" i="3"/>
  <c r="AC218" i="3"/>
  <c r="AC307" i="3"/>
  <c r="AC308" i="3"/>
  <c r="AC532" i="3"/>
  <c r="AC523" i="3"/>
  <c r="AC241" i="3"/>
  <c r="AC386" i="3"/>
  <c r="AC466" i="3"/>
  <c r="AC376" i="3"/>
  <c r="AC507" i="3"/>
  <c r="AC452" i="3"/>
  <c r="AC475" i="3"/>
  <c r="AB323" i="3"/>
  <c r="AB325" i="3"/>
  <c r="AB324" i="3"/>
  <c r="AB326" i="3"/>
  <c r="AB322" i="3"/>
  <c r="BJ134" i="3" l="1"/>
  <c r="BJ136" i="3"/>
  <c r="BK88" i="3"/>
  <c r="BK84" i="3"/>
  <c r="BK82" i="3"/>
  <c r="BK86" i="3"/>
  <c r="BK90" i="3"/>
  <c r="BK85" i="3"/>
  <c r="BK83" i="3"/>
  <c r="BK87" i="3"/>
  <c r="BK89" i="3"/>
  <c r="AC325" i="3"/>
  <c r="AC326" i="3"/>
  <c r="AC322" i="3"/>
  <c r="AC324" i="3"/>
  <c r="AC323" i="3"/>
  <c r="AF56" i="3"/>
  <c r="AH81" i="3"/>
  <c r="AH80" i="3"/>
  <c r="BL91" i="3" s="1"/>
  <c r="AE50" i="3"/>
  <c r="AE51" i="3" s="1"/>
  <c r="AE67" i="3"/>
  <c r="AE62" i="3"/>
  <c r="AE72" i="3"/>
  <c r="AE73" i="3" s="1"/>
  <c r="AD400" i="3"/>
  <c r="AD401" i="3"/>
  <c r="AD402" i="3"/>
  <c r="AD439" i="3"/>
  <c r="AD232" i="3"/>
  <c r="AD213" i="3"/>
  <c r="AD525" i="3"/>
  <c r="AD212" i="3"/>
  <c r="AD316" i="3"/>
  <c r="AD230" i="3"/>
  <c r="AD340" i="3"/>
  <c r="AD336" i="3"/>
  <c r="AD332" i="3"/>
  <c r="AD388" i="3"/>
  <c r="AD245" i="4"/>
  <c r="AD230" i="4"/>
  <c r="AD175" i="4"/>
  <c r="AD150" i="4"/>
  <c r="AD43" i="4"/>
  <c r="AD358" i="3"/>
  <c r="AD354" i="3"/>
  <c r="AD350" i="3"/>
  <c r="AD519" i="3"/>
  <c r="AD529" i="3"/>
  <c r="AD464" i="3"/>
  <c r="AD478" i="3"/>
  <c r="AD455" i="3"/>
  <c r="AD435" i="3"/>
  <c r="AD210" i="3"/>
  <c r="AD503" i="3"/>
  <c r="AD366" i="3"/>
  <c r="AD321" i="3"/>
  <c r="AD330" i="3"/>
  <c r="AD302" i="3"/>
  <c r="AD184" i="3"/>
  <c r="AD348" i="3"/>
  <c r="AD215" i="3"/>
  <c r="AD192" i="3"/>
  <c r="AG125" i="3"/>
  <c r="AD390" i="3"/>
  <c r="AD315" i="3"/>
  <c r="AD477" i="3"/>
  <c r="AD339" i="3"/>
  <c r="AD335" i="3"/>
  <c r="AD383" i="3"/>
  <c r="AD256" i="4"/>
  <c r="AD143" i="4"/>
  <c r="AE216" i="4"/>
  <c r="AD162" i="4"/>
  <c r="AG98" i="4"/>
  <c r="AD38" i="4"/>
  <c r="AD357" i="3"/>
  <c r="AD353" i="3"/>
  <c r="AD387" i="3"/>
  <c r="AD511" i="3"/>
  <c r="AD462" i="3"/>
  <c r="AD473" i="3"/>
  <c r="AD436" i="3"/>
  <c r="AD433" i="3"/>
  <c r="AD450" i="3"/>
  <c r="AE288" i="3"/>
  <c r="AE274" i="3"/>
  <c r="AD187" i="3"/>
  <c r="BK129" i="3"/>
  <c r="AD260" i="3"/>
  <c r="AD199" i="3"/>
  <c r="BK80" i="3"/>
  <c r="AG129" i="3"/>
  <c r="AD380" i="3"/>
  <c r="AD189" i="3"/>
  <c r="AD501" i="3"/>
  <c r="AD304" i="3"/>
  <c r="AD346" i="3"/>
  <c r="AD372" i="3"/>
  <c r="AD385" i="3"/>
  <c r="AD533" i="3"/>
  <c r="AD368" i="3"/>
  <c r="AD480" i="3"/>
  <c r="AD476" i="3"/>
  <c r="AD314" i="3"/>
  <c r="AD479" i="3"/>
  <c r="AD338" i="3"/>
  <c r="AD334" i="3"/>
  <c r="AD378" i="3"/>
  <c r="AD240" i="4"/>
  <c r="AE202" i="4"/>
  <c r="AG94" i="4"/>
  <c r="AD32" i="4"/>
  <c r="AD356" i="3"/>
  <c r="AD352" i="3"/>
  <c r="AD377" i="3"/>
  <c r="AD510" i="3"/>
  <c r="AD509" i="3"/>
  <c r="AD488" i="3"/>
  <c r="AD465" i="3"/>
  <c r="AD434" i="3"/>
  <c r="AD426" i="3"/>
  <c r="AD217" i="3"/>
  <c r="AD374" i="3"/>
  <c r="AD396" i="3"/>
  <c r="AD319" i="3"/>
  <c r="AG102" i="3"/>
  <c r="AD185" i="3"/>
  <c r="AD247" i="3"/>
  <c r="AD211" i="3"/>
  <c r="AD341" i="3"/>
  <c r="AD337" i="3"/>
  <c r="AD333" i="3"/>
  <c r="AD454" i="3"/>
  <c r="AD234" i="4"/>
  <c r="AD188" i="4"/>
  <c r="AG71" i="4"/>
  <c r="AG49" i="4"/>
  <c r="AD359" i="3"/>
  <c r="AD355" i="3"/>
  <c r="AD351" i="3"/>
  <c r="AD520" i="3"/>
  <c r="AD524" i="3"/>
  <c r="AD505" i="3"/>
  <c r="AD485" i="3"/>
  <c r="AD487" i="3"/>
  <c r="AD460" i="3"/>
  <c r="AD456" i="3"/>
  <c r="AD229" i="3"/>
  <c r="AD398" i="3"/>
  <c r="AD497" i="3"/>
  <c r="AD399" i="3"/>
  <c r="AD312" i="3"/>
  <c r="BK102" i="3"/>
  <c r="AD190" i="3"/>
  <c r="AD234" i="3"/>
  <c r="AD174" i="3"/>
  <c r="AD504" i="3"/>
  <c r="AD188" i="3"/>
  <c r="AD344" i="3"/>
  <c r="AD370" i="3"/>
  <c r="AD500" i="3"/>
  <c r="AD384" i="3"/>
  <c r="AD364" i="3"/>
  <c r="AD457" i="3"/>
  <c r="AD186" i="3"/>
  <c r="AD403" i="3"/>
  <c r="AD361" i="3"/>
  <c r="AD531" i="3"/>
  <c r="AD369" i="3"/>
  <c r="AD342" i="3"/>
  <c r="AD362" i="3"/>
  <c r="AD428" i="3"/>
  <c r="AD453" i="3"/>
  <c r="AD345" i="3"/>
  <c r="AD382" i="3"/>
  <c r="AD363" i="3"/>
  <c r="AD371" i="3"/>
  <c r="AD431" i="3"/>
  <c r="AD429" i="3"/>
  <c r="AD432" i="3"/>
  <c r="AD360" i="3"/>
  <c r="AD343" i="3"/>
  <c r="AD392" i="3"/>
  <c r="AD381" i="3"/>
  <c r="AD231" i="3"/>
  <c r="AD239" i="3"/>
  <c r="AD486" i="3"/>
  <c r="AD305" i="3"/>
  <c r="AD242" i="3"/>
  <c r="AD523" i="3"/>
  <c r="AD376" i="3"/>
  <c r="AD507" i="3"/>
  <c r="AD437" i="3"/>
  <c r="AD461" i="3"/>
  <c r="AD219" i="3"/>
  <c r="AD489" i="3"/>
  <c r="AD306" i="3"/>
  <c r="AD236" i="3"/>
  <c r="AD308" i="3"/>
  <c r="AD502" i="3"/>
  <c r="AD241" i="3"/>
  <c r="AD243" i="3"/>
  <c r="AD317" i="3"/>
  <c r="AD463" i="3"/>
  <c r="AD379" i="3"/>
  <c r="AD240" i="3"/>
  <c r="AD307" i="3"/>
  <c r="AD532" i="3"/>
  <c r="AD386" i="3"/>
  <c r="AD466" i="3"/>
  <c r="AD391" i="3"/>
  <c r="AD438" i="3"/>
  <c r="AD508" i="3"/>
  <c r="AD218" i="3"/>
  <c r="AD220" i="3"/>
  <c r="AD238" i="3"/>
  <c r="AD237" i="3"/>
  <c r="AD534" i="3"/>
  <c r="AD499" i="3"/>
  <c r="AD389" i="3"/>
  <c r="AD484" i="3"/>
  <c r="AD430" i="3"/>
  <c r="AD393" i="3"/>
  <c r="AD440" i="3"/>
  <c r="AD506" i="3"/>
  <c r="AD475" i="3"/>
  <c r="AD452" i="3"/>
  <c r="AG48" i="3"/>
  <c r="AF49" i="3"/>
  <c r="AD451" i="3"/>
  <c r="AD231" i="4"/>
  <c r="AD176" i="4"/>
  <c r="AG95" i="4"/>
  <c r="AD474" i="3"/>
  <c r="AD498" i="3"/>
  <c r="AD397" i="3"/>
  <c r="AG103" i="3"/>
  <c r="BK130" i="3"/>
  <c r="AD248" i="3"/>
  <c r="AE217" i="4"/>
  <c r="AD163" i="4"/>
  <c r="AG72" i="4"/>
  <c r="AD427" i="3"/>
  <c r="AD331" i="3"/>
  <c r="AD313" i="3"/>
  <c r="BK103" i="3"/>
  <c r="AD235" i="3"/>
  <c r="AD257" i="4"/>
  <c r="AD246" i="4"/>
  <c r="AD241" i="4"/>
  <c r="AE203" i="4"/>
  <c r="AD530" i="3"/>
  <c r="AG50" i="4"/>
  <c r="AD375" i="3"/>
  <c r="AE289" i="3"/>
  <c r="AD303" i="3"/>
  <c r="AD349" i="3"/>
  <c r="AD216" i="3"/>
  <c r="AD193" i="3"/>
  <c r="AG126" i="3"/>
  <c r="AD175" i="3"/>
  <c r="AD144" i="4"/>
  <c r="AD235" i="4"/>
  <c r="AD189" i="4"/>
  <c r="AG99" i="4"/>
  <c r="AD151" i="4"/>
  <c r="AD367" i="3"/>
  <c r="AD320" i="3"/>
  <c r="AE275" i="3"/>
  <c r="AD261" i="3"/>
  <c r="AD200" i="3"/>
  <c r="BK81" i="3"/>
  <c r="AG130" i="3"/>
  <c r="AK47" i="3"/>
  <c r="AL45" i="3"/>
  <c r="AC470" i="3"/>
  <c r="AC492" i="3"/>
  <c r="AC467" i="3"/>
  <c r="AC469" i="3"/>
  <c r="BK134" i="3" l="1"/>
  <c r="BK136" i="3"/>
  <c r="BL88" i="3"/>
  <c r="BL84" i="3"/>
  <c r="BL85" i="3"/>
  <c r="BL82" i="3"/>
  <c r="BL83" i="3"/>
  <c r="BL89" i="3"/>
  <c r="BL86" i="3"/>
  <c r="BL90" i="3"/>
  <c r="BL87" i="3"/>
  <c r="AD325" i="3"/>
  <c r="AD324" i="3"/>
  <c r="AD322" i="3"/>
  <c r="AD326" i="3"/>
  <c r="AD323" i="3"/>
  <c r="AM45" i="3"/>
  <c r="AL47" i="3"/>
  <c r="AE451" i="3"/>
  <c r="AE257" i="4"/>
  <c r="AE144" i="4"/>
  <c r="AE235" i="4"/>
  <c r="AE176" i="4"/>
  <c r="AE231" i="4"/>
  <c r="AE163" i="4"/>
  <c r="AH99" i="4"/>
  <c r="AE427" i="3"/>
  <c r="AE375" i="3"/>
  <c r="AE320" i="3"/>
  <c r="AF275" i="3"/>
  <c r="AE261" i="3"/>
  <c r="AE200" i="3"/>
  <c r="BL81" i="3"/>
  <c r="AF217" i="4"/>
  <c r="AE189" i="4"/>
  <c r="AE246" i="4"/>
  <c r="AE241" i="4"/>
  <c r="AF203" i="4"/>
  <c r="AE530" i="3"/>
  <c r="AH72" i="4"/>
  <c r="AE397" i="3"/>
  <c r="AE313" i="3"/>
  <c r="AF289" i="3"/>
  <c r="BL103" i="3"/>
  <c r="AE235" i="3"/>
  <c r="AH130" i="3"/>
  <c r="AH95" i="4"/>
  <c r="AE248" i="3"/>
  <c r="AH126" i="3"/>
  <c r="AH50" i="4"/>
  <c r="AE474" i="3"/>
  <c r="AE303" i="3"/>
  <c r="AE216" i="3"/>
  <c r="AE193" i="3"/>
  <c r="AE175" i="3"/>
  <c r="AE367" i="3"/>
  <c r="AE331" i="3"/>
  <c r="AH103" i="3"/>
  <c r="BL130" i="3"/>
  <c r="AE151" i="4"/>
  <c r="AE498" i="3"/>
  <c r="AE349" i="3"/>
  <c r="AG56" i="3"/>
  <c r="AI80" i="3"/>
  <c r="BM91" i="3" s="1"/>
  <c r="AI81" i="3"/>
  <c r="AF50" i="3"/>
  <c r="AF51" i="3" s="1"/>
  <c r="AF72" i="3"/>
  <c r="AF73" i="3" s="1"/>
  <c r="AF67" i="3"/>
  <c r="AF62" i="3"/>
  <c r="AD470" i="3"/>
  <c r="AD492" i="3"/>
  <c r="AD469" i="3"/>
  <c r="AD467" i="3"/>
  <c r="AH48" i="3"/>
  <c r="AG49" i="3"/>
  <c r="AE400" i="3"/>
  <c r="AE402" i="3"/>
  <c r="AE401" i="3"/>
  <c r="AE525" i="3"/>
  <c r="AE213" i="3"/>
  <c r="AE439" i="3"/>
  <c r="AE212" i="3"/>
  <c r="AE232" i="3"/>
  <c r="AE314" i="3"/>
  <c r="AE477" i="3"/>
  <c r="AE339" i="3"/>
  <c r="AE335" i="3"/>
  <c r="AE240" i="4"/>
  <c r="AE211" i="3"/>
  <c r="AE338" i="3"/>
  <c r="AE334" i="3"/>
  <c r="AE388" i="3"/>
  <c r="AE245" i="4"/>
  <c r="AE234" i="4"/>
  <c r="AE175" i="4"/>
  <c r="AE150" i="4"/>
  <c r="AH71" i="4"/>
  <c r="AE359" i="3"/>
  <c r="AE355" i="3"/>
  <c r="AE351" i="3"/>
  <c r="AE520" i="3"/>
  <c r="AE524" i="3"/>
  <c r="AE511" i="3"/>
  <c r="AE509" i="3"/>
  <c r="AE473" i="3"/>
  <c r="AE464" i="3"/>
  <c r="AE433" i="3"/>
  <c r="AE426" i="3"/>
  <c r="AE374" i="3"/>
  <c r="AE399" i="3"/>
  <c r="AE302" i="3"/>
  <c r="BL102" i="3"/>
  <c r="AE187" i="3"/>
  <c r="AE234" i="3"/>
  <c r="AH125" i="3"/>
  <c r="AE174" i="3"/>
  <c r="AE390" i="3"/>
  <c r="AE371" i="3"/>
  <c r="AE500" i="3"/>
  <c r="AE480" i="3"/>
  <c r="AE457" i="3"/>
  <c r="AE384" i="3"/>
  <c r="AE428" i="3"/>
  <c r="AE316" i="3"/>
  <c r="AE230" i="3"/>
  <c r="AE341" i="3"/>
  <c r="AE337" i="3"/>
  <c r="AE333" i="3"/>
  <c r="AE383" i="3"/>
  <c r="AE256" i="4"/>
  <c r="AE143" i="4"/>
  <c r="AE230" i="4"/>
  <c r="AE162" i="4"/>
  <c r="AE315" i="3"/>
  <c r="AE479" i="3"/>
  <c r="AE340" i="3"/>
  <c r="AE336" i="3"/>
  <c r="AE332" i="3"/>
  <c r="AE378" i="3"/>
  <c r="AE454" i="3"/>
  <c r="AF202" i="4"/>
  <c r="AF216" i="4"/>
  <c r="AH98" i="4"/>
  <c r="AE38" i="4"/>
  <c r="AE357" i="3"/>
  <c r="AE353" i="3"/>
  <c r="AE377" i="3"/>
  <c r="AE487" i="3"/>
  <c r="AE460" i="3"/>
  <c r="AE456" i="3"/>
  <c r="AE436" i="3"/>
  <c r="AE210" i="3"/>
  <c r="AE398" i="3"/>
  <c r="AE503" i="3"/>
  <c r="AE319" i="3"/>
  <c r="AF288" i="3"/>
  <c r="AE190" i="3"/>
  <c r="BL129" i="3"/>
  <c r="AE260" i="3"/>
  <c r="AE199" i="3"/>
  <c r="BL80" i="3"/>
  <c r="AE380" i="3"/>
  <c r="AE431" i="3"/>
  <c r="AE186" i="3"/>
  <c r="AE432" i="3"/>
  <c r="AE304" i="3"/>
  <c r="AE360" i="3"/>
  <c r="AE345" i="3"/>
  <c r="AE385" i="3"/>
  <c r="AE533" i="3"/>
  <c r="AE362" i="3"/>
  <c r="AE346" i="3"/>
  <c r="AE372" i="3"/>
  <c r="AE368" i="3"/>
  <c r="AE476" i="3"/>
  <c r="AE43" i="4"/>
  <c r="AE354" i="3"/>
  <c r="AE519" i="3"/>
  <c r="AE510" i="3"/>
  <c r="AE465" i="3"/>
  <c r="AE455" i="3"/>
  <c r="AE497" i="3"/>
  <c r="AE366" i="3"/>
  <c r="AE321" i="3"/>
  <c r="AE185" i="3"/>
  <c r="AE215" i="3"/>
  <c r="AE189" i="3"/>
  <c r="AE342" i="3"/>
  <c r="AE392" i="3"/>
  <c r="AE364" i="3"/>
  <c r="AE381" i="3"/>
  <c r="AE453" i="3"/>
  <c r="AE32" i="4"/>
  <c r="AE352" i="3"/>
  <c r="AE505" i="3"/>
  <c r="AE485" i="3"/>
  <c r="AE434" i="3"/>
  <c r="AE450" i="3"/>
  <c r="AE312" i="3"/>
  <c r="AE184" i="3"/>
  <c r="AE504" i="3"/>
  <c r="AE429" i="3"/>
  <c r="AE188" i="3"/>
  <c r="AE531" i="3"/>
  <c r="AE188" i="4"/>
  <c r="AH49" i="4"/>
  <c r="AE358" i="3"/>
  <c r="AE350" i="3"/>
  <c r="AE488" i="3"/>
  <c r="AE462" i="3"/>
  <c r="AE229" i="3"/>
  <c r="AE217" i="3"/>
  <c r="AE330" i="3"/>
  <c r="AE348" i="3"/>
  <c r="AE192" i="3"/>
  <c r="AE344" i="3"/>
  <c r="AE361" i="3"/>
  <c r="AE369" i="3"/>
  <c r="AH94" i="4"/>
  <c r="AE356" i="3"/>
  <c r="AE387" i="3"/>
  <c r="AE529" i="3"/>
  <c r="AE478" i="3"/>
  <c r="AE435" i="3"/>
  <c r="AE396" i="3"/>
  <c r="AF274" i="3"/>
  <c r="AH102" i="3"/>
  <c r="AE247" i="3"/>
  <c r="AH129" i="3"/>
  <c r="AE501" i="3"/>
  <c r="AE403" i="3"/>
  <c r="AE370" i="3"/>
  <c r="AE343" i="3"/>
  <c r="AE382" i="3"/>
  <c r="AE363" i="3"/>
  <c r="AE218" i="3"/>
  <c r="AE238" i="3"/>
  <c r="AE305" i="3"/>
  <c r="AE499" i="3"/>
  <c r="AE241" i="3"/>
  <c r="AE532" i="3"/>
  <c r="AE463" i="3"/>
  <c r="AE430" i="3"/>
  <c r="AE438" i="3"/>
  <c r="AE461" i="3"/>
  <c r="AE506" i="3"/>
  <c r="AE231" i="3"/>
  <c r="AE486" i="3"/>
  <c r="AE237" i="3"/>
  <c r="AE306" i="3"/>
  <c r="AE523" i="3"/>
  <c r="AE243" i="3"/>
  <c r="AE534" i="3"/>
  <c r="AE466" i="3"/>
  <c r="AE386" i="3"/>
  <c r="AE219" i="3"/>
  <c r="AE239" i="3"/>
  <c r="AE489" i="3"/>
  <c r="AE242" i="3"/>
  <c r="AE307" i="3"/>
  <c r="AE308" i="3"/>
  <c r="AE376" i="3"/>
  <c r="AE317" i="3"/>
  <c r="AE484" i="3"/>
  <c r="AE389" i="3"/>
  <c r="AE508" i="3"/>
  <c r="AE393" i="3"/>
  <c r="AE240" i="3"/>
  <c r="AE220" i="3"/>
  <c r="AE236" i="3"/>
  <c r="AE502" i="3"/>
  <c r="AE379" i="3"/>
  <c r="AE391" i="3"/>
  <c r="AE437" i="3"/>
  <c r="AE507" i="3"/>
  <c r="AE440" i="3"/>
  <c r="AE452" i="3"/>
  <c r="AE475" i="3"/>
  <c r="BL136" i="3" l="1"/>
  <c r="BL134" i="3"/>
  <c r="BM82" i="3"/>
  <c r="BM88" i="3"/>
  <c r="BM84" i="3"/>
  <c r="BM89" i="3"/>
  <c r="BM87" i="3"/>
  <c r="BM86" i="3"/>
  <c r="BM90" i="3"/>
  <c r="BM85" i="3"/>
  <c r="BM83" i="3"/>
  <c r="AI48" i="3"/>
  <c r="AH49" i="3"/>
  <c r="AJ80" i="3"/>
  <c r="BN91" i="3" s="1"/>
  <c r="AJ81" i="3"/>
  <c r="AG50" i="3"/>
  <c r="AG51" i="3" s="1"/>
  <c r="AG62" i="3"/>
  <c r="AG67" i="3"/>
  <c r="AG72" i="3"/>
  <c r="AG73" i="3" s="1"/>
  <c r="AE470" i="3"/>
  <c r="AE467" i="3"/>
  <c r="AE469" i="3"/>
  <c r="AE492" i="3"/>
  <c r="AE322" i="3"/>
  <c r="AE325" i="3"/>
  <c r="AE324" i="3"/>
  <c r="AE326" i="3"/>
  <c r="AE323" i="3"/>
  <c r="AF451" i="3"/>
  <c r="AF241" i="4"/>
  <c r="AG203" i="4"/>
  <c r="AF530" i="3"/>
  <c r="AI50" i="4"/>
  <c r="AF375" i="3"/>
  <c r="AG289" i="3"/>
  <c r="AF303" i="3"/>
  <c r="AF349" i="3"/>
  <c r="AF216" i="3"/>
  <c r="AF193" i="3"/>
  <c r="AI126" i="3"/>
  <c r="AF175" i="3"/>
  <c r="AF246" i="4"/>
  <c r="AF231" i="4"/>
  <c r="AF176" i="4"/>
  <c r="AI95" i="4"/>
  <c r="AF427" i="3"/>
  <c r="AF498" i="3"/>
  <c r="AF397" i="3"/>
  <c r="AI103" i="3"/>
  <c r="BM130" i="3"/>
  <c r="AF248" i="3"/>
  <c r="AF189" i="4"/>
  <c r="AF151" i="4"/>
  <c r="AF474" i="3"/>
  <c r="AG275" i="3"/>
  <c r="AF261" i="3"/>
  <c r="AI130" i="3"/>
  <c r="AF144" i="4"/>
  <c r="AF163" i="4"/>
  <c r="AF331" i="3"/>
  <c r="AF235" i="3"/>
  <c r="AF257" i="4"/>
  <c r="AF235" i="4"/>
  <c r="AI99" i="4"/>
  <c r="AF367" i="3"/>
  <c r="AF320" i="3"/>
  <c r="AF200" i="3"/>
  <c r="BM81" i="3"/>
  <c r="AG217" i="4"/>
  <c r="AI72" i="4"/>
  <c r="AF313" i="3"/>
  <c r="BM103" i="3"/>
  <c r="AN45" i="3"/>
  <c r="AM47" i="3"/>
  <c r="AF402" i="3"/>
  <c r="AF401" i="3"/>
  <c r="AF525" i="3"/>
  <c r="AF213" i="3"/>
  <c r="AF212" i="3"/>
  <c r="AF400" i="3"/>
  <c r="AF439" i="3"/>
  <c r="AF232" i="3"/>
  <c r="AF315" i="3"/>
  <c r="AF477" i="3"/>
  <c r="AF339" i="3"/>
  <c r="AF335" i="3"/>
  <c r="AF378" i="3"/>
  <c r="AF245" i="4"/>
  <c r="AF240" i="4"/>
  <c r="AG202" i="4"/>
  <c r="AI94" i="4"/>
  <c r="AF32" i="4"/>
  <c r="AF357" i="3"/>
  <c r="AF353" i="3"/>
  <c r="AF387" i="3"/>
  <c r="AF511" i="3"/>
  <c r="AF485" i="3"/>
  <c r="AF487" i="3"/>
  <c r="AF460" i="3"/>
  <c r="AF456" i="3"/>
  <c r="AF229" i="3"/>
  <c r="AF217" i="3"/>
  <c r="AF374" i="3"/>
  <c r="AF396" i="3"/>
  <c r="AF319" i="3"/>
  <c r="AI102" i="3"/>
  <c r="AF185" i="3"/>
  <c r="AF247" i="3"/>
  <c r="AF380" i="3"/>
  <c r="AF432" i="3"/>
  <c r="AF342" i="3"/>
  <c r="AF188" i="3"/>
  <c r="AF344" i="3"/>
  <c r="AF360" i="3"/>
  <c r="AF346" i="3"/>
  <c r="AF361" i="3"/>
  <c r="AF500" i="3"/>
  <c r="AF363" i="3"/>
  <c r="AF371" i="3"/>
  <c r="AF457" i="3"/>
  <c r="AF211" i="3"/>
  <c r="AF341" i="3"/>
  <c r="AF337" i="3"/>
  <c r="AF333" i="3"/>
  <c r="AF388" i="3"/>
  <c r="AF230" i="4"/>
  <c r="AF175" i="4"/>
  <c r="AF150" i="4"/>
  <c r="AF43" i="4"/>
  <c r="AF359" i="3"/>
  <c r="AF355" i="3"/>
  <c r="AF351" i="3"/>
  <c r="AF520" i="3"/>
  <c r="AF505" i="3"/>
  <c r="AF462" i="3"/>
  <c r="AF473" i="3"/>
  <c r="AF436" i="3"/>
  <c r="AF433" i="3"/>
  <c r="AF503" i="3"/>
  <c r="AF366" i="3"/>
  <c r="AF321" i="3"/>
  <c r="AF330" i="3"/>
  <c r="AF302" i="3"/>
  <c r="AF184" i="3"/>
  <c r="AF348" i="3"/>
  <c r="AF215" i="3"/>
  <c r="AF192" i="3"/>
  <c r="AI125" i="3"/>
  <c r="AF189" i="3"/>
  <c r="AF429" i="3"/>
  <c r="AF501" i="3"/>
  <c r="AF403" i="3"/>
  <c r="AF362" i="3"/>
  <c r="AF385" i="3"/>
  <c r="AF533" i="3"/>
  <c r="AF381" i="3"/>
  <c r="AF476" i="3"/>
  <c r="AF479" i="3"/>
  <c r="AF334" i="3"/>
  <c r="AF383" i="3"/>
  <c r="AF143" i="4"/>
  <c r="AF188" i="4"/>
  <c r="AI49" i="4"/>
  <c r="AF352" i="3"/>
  <c r="AF510" i="3"/>
  <c r="AF478" i="3"/>
  <c r="AF435" i="3"/>
  <c r="AF497" i="3"/>
  <c r="AF399" i="3"/>
  <c r="BM102" i="3"/>
  <c r="AF234" i="3"/>
  <c r="AF390" i="3"/>
  <c r="AF431" i="3"/>
  <c r="AF343" i="3"/>
  <c r="AF372" i="3"/>
  <c r="AF382" i="3"/>
  <c r="AF364" i="3"/>
  <c r="AF453" i="3"/>
  <c r="AF316" i="3"/>
  <c r="AF340" i="3"/>
  <c r="AF332" i="3"/>
  <c r="AF454" i="3"/>
  <c r="AF162" i="4"/>
  <c r="AI98" i="4"/>
  <c r="AF358" i="3"/>
  <c r="AF350" i="3"/>
  <c r="AF465" i="3"/>
  <c r="AF426" i="3"/>
  <c r="AF450" i="3"/>
  <c r="AG288" i="3"/>
  <c r="AF187" i="3"/>
  <c r="AF199" i="3"/>
  <c r="AI129" i="3"/>
  <c r="AF345" i="3"/>
  <c r="AF392" i="3"/>
  <c r="AF369" i="3"/>
  <c r="AF314" i="3"/>
  <c r="AF338" i="3"/>
  <c r="AF234" i="4"/>
  <c r="AI71" i="4"/>
  <c r="AF356" i="3"/>
  <c r="AF377" i="3"/>
  <c r="AF524" i="3"/>
  <c r="AF509" i="3"/>
  <c r="AF464" i="3"/>
  <c r="AF455" i="3"/>
  <c r="AF210" i="3"/>
  <c r="AF398" i="3"/>
  <c r="AF312" i="3"/>
  <c r="AF190" i="3"/>
  <c r="AF174" i="3"/>
  <c r="AF504" i="3"/>
  <c r="AF186" i="3"/>
  <c r="AF304" i="3"/>
  <c r="AF531" i="3"/>
  <c r="AF368" i="3"/>
  <c r="AF480" i="3"/>
  <c r="AF230" i="3"/>
  <c r="AF336" i="3"/>
  <c r="AF256" i="4"/>
  <c r="AG216" i="4"/>
  <c r="AF38" i="4"/>
  <c r="AF354" i="3"/>
  <c r="AF519" i="3"/>
  <c r="AF529" i="3"/>
  <c r="AF488" i="3"/>
  <c r="AF434" i="3"/>
  <c r="AG274" i="3"/>
  <c r="BM129" i="3"/>
  <c r="AF260" i="3"/>
  <c r="BM80" i="3"/>
  <c r="AF370" i="3"/>
  <c r="AF384" i="3"/>
  <c r="AF428" i="3"/>
  <c r="AF218" i="3"/>
  <c r="AF220" i="3"/>
  <c r="AF489" i="3"/>
  <c r="AF237" i="3"/>
  <c r="AF306" i="3"/>
  <c r="AF532" i="3"/>
  <c r="AF523" i="3"/>
  <c r="AF379" i="3"/>
  <c r="AF391" i="3"/>
  <c r="AF437" i="3"/>
  <c r="AF393" i="3"/>
  <c r="AF461" i="3"/>
  <c r="AF231" i="3"/>
  <c r="AF242" i="3"/>
  <c r="AF307" i="3"/>
  <c r="AF534" i="3"/>
  <c r="AF241" i="3"/>
  <c r="AF463" i="3"/>
  <c r="AF430" i="3"/>
  <c r="AF508" i="3"/>
  <c r="AF507" i="3"/>
  <c r="AF219" i="3"/>
  <c r="AF238" i="3"/>
  <c r="AF236" i="3"/>
  <c r="AF243" i="3"/>
  <c r="AF317" i="3"/>
  <c r="AF466" i="3"/>
  <c r="AF386" i="3"/>
  <c r="AF438" i="3"/>
  <c r="AF506" i="3"/>
  <c r="AF240" i="3"/>
  <c r="AF239" i="3"/>
  <c r="AF486" i="3"/>
  <c r="AF305" i="3"/>
  <c r="AF308" i="3"/>
  <c r="AF502" i="3"/>
  <c r="AF499" i="3"/>
  <c r="AF376" i="3"/>
  <c r="AF484" i="3"/>
  <c r="AF389" i="3"/>
  <c r="AF440" i="3"/>
  <c r="AF452" i="3"/>
  <c r="AF475" i="3"/>
  <c r="BM134" i="3" l="1"/>
  <c r="BM136" i="3"/>
  <c r="BN85" i="3"/>
  <c r="BN88" i="3"/>
  <c r="BN84" i="3"/>
  <c r="BN83" i="3"/>
  <c r="BN89" i="3"/>
  <c r="BN86" i="3"/>
  <c r="BN87" i="3"/>
  <c r="BN82" i="3"/>
  <c r="BN90" i="3"/>
  <c r="AG451" i="3"/>
  <c r="AG235" i="4"/>
  <c r="AG189" i="4"/>
  <c r="AG151" i="4"/>
  <c r="AJ50" i="4"/>
  <c r="AG474" i="3"/>
  <c r="AG367" i="3"/>
  <c r="AG313" i="3"/>
  <c r="AH289" i="3"/>
  <c r="AG235" i="3"/>
  <c r="BN81" i="3"/>
  <c r="AG144" i="4"/>
  <c r="AH217" i="4"/>
  <c r="AG163" i="4"/>
  <c r="AJ95" i="4"/>
  <c r="AG320" i="3"/>
  <c r="AH275" i="3"/>
  <c r="BN103" i="3"/>
  <c r="AG261" i="3"/>
  <c r="AG200" i="3"/>
  <c r="AJ130" i="3"/>
  <c r="AG241" i="4"/>
  <c r="AG530" i="3"/>
  <c r="AG375" i="3"/>
  <c r="AG193" i="3"/>
  <c r="AG175" i="3"/>
  <c r="AG231" i="4"/>
  <c r="AJ99" i="4"/>
  <c r="AG397" i="3"/>
  <c r="AG303" i="3"/>
  <c r="AJ103" i="3"/>
  <c r="BN130" i="3"/>
  <c r="AG349" i="3"/>
  <c r="AH203" i="4"/>
  <c r="AJ72" i="4"/>
  <c r="AG331" i="3"/>
  <c r="AG248" i="3"/>
  <c r="AG257" i="4"/>
  <c r="AG246" i="4"/>
  <c r="AG176" i="4"/>
  <c r="AG427" i="3"/>
  <c r="AG498" i="3"/>
  <c r="AG216" i="3"/>
  <c r="AJ126" i="3"/>
  <c r="AF325" i="3"/>
  <c r="AF324" i="3"/>
  <c r="AF322" i="3"/>
  <c r="AF323" i="3"/>
  <c r="AF326" i="3"/>
  <c r="AN47" i="3"/>
  <c r="AO45" i="3"/>
  <c r="AF470" i="3"/>
  <c r="AF492" i="3"/>
  <c r="AF469" i="3"/>
  <c r="AF467" i="3"/>
  <c r="AG401" i="3"/>
  <c r="AG400" i="3"/>
  <c r="AG402" i="3"/>
  <c r="AG525" i="3"/>
  <c r="AG439" i="3"/>
  <c r="D443" i="3" s="1"/>
  <c r="AG212" i="3"/>
  <c r="AG232" i="3"/>
  <c r="AG213" i="3"/>
  <c r="AG211" i="3"/>
  <c r="AG341" i="3"/>
  <c r="AG337" i="3"/>
  <c r="AG333" i="3"/>
  <c r="AG388" i="3"/>
  <c r="AG143" i="4"/>
  <c r="AG240" i="4"/>
  <c r="AG188" i="4"/>
  <c r="AJ94" i="4"/>
  <c r="AG32" i="4"/>
  <c r="AG356" i="3"/>
  <c r="AG352" i="3"/>
  <c r="AG387" i="3"/>
  <c r="AG511" i="3"/>
  <c r="AG505" i="3"/>
  <c r="AG487" i="3"/>
  <c r="AG460" i="3"/>
  <c r="AG456" i="3"/>
  <c r="AG436" i="3"/>
  <c r="AG210" i="3"/>
  <c r="AG398" i="3"/>
  <c r="AG374" i="3"/>
  <c r="AG399" i="3"/>
  <c r="AG330" i="3"/>
  <c r="BN102" i="3"/>
  <c r="AG187" i="3"/>
  <c r="AG260" i="3"/>
  <c r="AG199" i="3"/>
  <c r="AJ125" i="3"/>
  <c r="AG174" i="3"/>
  <c r="AG186" i="3"/>
  <c r="AG315" i="3"/>
  <c r="AG479" i="3"/>
  <c r="AG339" i="3"/>
  <c r="AG335" i="3"/>
  <c r="AG378" i="3"/>
  <c r="AG454" i="3"/>
  <c r="AG256" i="4"/>
  <c r="AG230" i="4"/>
  <c r="AG162" i="4"/>
  <c r="AJ49" i="4"/>
  <c r="AG43" i="4"/>
  <c r="AG358" i="3"/>
  <c r="AG354" i="3"/>
  <c r="AG350" i="3"/>
  <c r="AG524" i="3"/>
  <c r="AG473" i="3"/>
  <c r="AG464" i="3"/>
  <c r="AG433" i="3"/>
  <c r="AG426" i="3"/>
  <c r="AG503" i="3"/>
  <c r="AG312" i="3"/>
  <c r="AH274" i="3"/>
  <c r="AG190" i="3"/>
  <c r="BN129" i="3"/>
  <c r="AG234" i="3"/>
  <c r="BN80" i="3"/>
  <c r="AG380" i="3"/>
  <c r="AG390" i="3"/>
  <c r="AG188" i="3"/>
  <c r="AG230" i="3"/>
  <c r="AG336" i="3"/>
  <c r="AH202" i="4"/>
  <c r="AJ98" i="4"/>
  <c r="AG357" i="3"/>
  <c r="AG377" i="3"/>
  <c r="AG529" i="3"/>
  <c r="AG488" i="3"/>
  <c r="AG462" i="3"/>
  <c r="AG229" i="3"/>
  <c r="AG217" i="3"/>
  <c r="AG321" i="3"/>
  <c r="AG302" i="3"/>
  <c r="AG184" i="3"/>
  <c r="AG215" i="3"/>
  <c r="AG504" i="3"/>
  <c r="AG431" i="3"/>
  <c r="AG189" i="3"/>
  <c r="AG477" i="3"/>
  <c r="AG334" i="3"/>
  <c r="AG234" i="4"/>
  <c r="AJ71" i="4"/>
  <c r="AG355" i="3"/>
  <c r="AG520" i="3"/>
  <c r="AG510" i="3"/>
  <c r="AG478" i="3"/>
  <c r="AG435" i="3"/>
  <c r="AG497" i="3"/>
  <c r="AH288" i="3"/>
  <c r="AG192" i="3"/>
  <c r="AG316" i="3"/>
  <c r="AG340" i="3"/>
  <c r="AG332" i="3"/>
  <c r="AG245" i="4"/>
  <c r="AH216" i="4"/>
  <c r="AG38" i="4"/>
  <c r="AG353" i="3"/>
  <c r="AG465" i="3"/>
  <c r="AG455" i="3"/>
  <c r="AG450" i="3"/>
  <c r="AG396" i="3"/>
  <c r="AJ102" i="3"/>
  <c r="AG348" i="3"/>
  <c r="AJ129" i="3"/>
  <c r="AG432" i="3"/>
  <c r="AG314" i="3"/>
  <c r="AG338" i="3"/>
  <c r="AG383" i="3"/>
  <c r="AG175" i="4"/>
  <c r="AG150" i="4"/>
  <c r="AG359" i="3"/>
  <c r="AG351" i="3"/>
  <c r="AG519" i="3"/>
  <c r="AG509" i="3"/>
  <c r="AG485" i="3"/>
  <c r="AG434" i="3"/>
  <c r="AG366" i="3"/>
  <c r="AG319" i="3"/>
  <c r="AG185" i="3"/>
  <c r="AG247" i="3"/>
  <c r="AG362" i="3"/>
  <c r="AG344" i="3"/>
  <c r="AG382" i="3"/>
  <c r="AG364" i="3"/>
  <c r="AG381" i="3"/>
  <c r="AG240" i="3"/>
  <c r="AG489" i="3"/>
  <c r="AG236" i="3"/>
  <c r="AG532" i="3"/>
  <c r="AG386" i="3"/>
  <c r="AG484" i="3"/>
  <c r="AG430" i="3"/>
  <c r="AG508" i="3"/>
  <c r="AG506" i="3"/>
  <c r="AG363" i="3"/>
  <c r="AG345" i="3"/>
  <c r="AG385" i="3"/>
  <c r="AG480" i="3"/>
  <c r="AG384" i="3"/>
  <c r="AG369" i="3"/>
  <c r="AG453" i="3"/>
  <c r="AG218" i="3"/>
  <c r="AG305" i="3"/>
  <c r="AG307" i="3"/>
  <c r="AG534" i="3"/>
  <c r="AG501" i="3"/>
  <c r="AG243" i="3"/>
  <c r="AG389" i="3"/>
  <c r="AG499" i="3"/>
  <c r="AG429" i="3"/>
  <c r="AG438" i="3"/>
  <c r="AG360" i="3"/>
  <c r="AG370" i="3"/>
  <c r="AG392" i="3"/>
  <c r="AG346" i="3"/>
  <c r="AG372" i="3"/>
  <c r="AG428" i="3"/>
  <c r="AG457" i="3"/>
  <c r="AG476" i="3"/>
  <c r="AG231" i="3"/>
  <c r="AG239" i="3"/>
  <c r="AG238" i="3"/>
  <c r="AG237" i="3"/>
  <c r="AG306" i="3"/>
  <c r="D309" i="3" s="1"/>
  <c r="AG241" i="3"/>
  <c r="C408" i="3" s="1"/>
  <c r="AG531" i="3"/>
  <c r="AG376" i="3"/>
  <c r="AG523" i="3"/>
  <c r="AG463" i="3"/>
  <c r="AG391" i="3"/>
  <c r="AG440" i="3"/>
  <c r="AG393" i="3"/>
  <c r="AG461" i="3"/>
  <c r="AG304" i="3"/>
  <c r="AG342" i="3"/>
  <c r="AG361" i="3"/>
  <c r="AG343" i="3"/>
  <c r="AG500" i="3"/>
  <c r="AG371" i="3"/>
  <c r="AG368" i="3"/>
  <c r="AG219" i="3"/>
  <c r="AG220" i="3"/>
  <c r="AG486" i="3"/>
  <c r="AG242" i="3"/>
  <c r="AG502" i="3"/>
  <c r="AG533" i="3"/>
  <c r="AG379" i="3"/>
  <c r="AG308" i="3"/>
  <c r="AG466" i="3"/>
  <c r="AG317" i="3"/>
  <c r="AG403" i="3"/>
  <c r="AG437" i="3"/>
  <c r="D444" i="3" s="1"/>
  <c r="F444" i="3" s="1"/>
  <c r="AG507" i="3"/>
  <c r="AG475" i="3"/>
  <c r="AG452" i="3"/>
  <c r="AJ48" i="3"/>
  <c r="AI49" i="3"/>
  <c r="BN136" i="3" l="1"/>
  <c r="BN134" i="3"/>
  <c r="D408" i="3"/>
  <c r="C406" i="3"/>
  <c r="D406" i="3" s="1"/>
  <c r="AK48" i="3"/>
  <c r="AJ49" i="3"/>
  <c r="AG324" i="3"/>
  <c r="AG323" i="3"/>
  <c r="AG326" i="3"/>
  <c r="AG325" i="3"/>
  <c r="AG322" i="3"/>
  <c r="AO47" i="3"/>
  <c r="AP45" i="3"/>
  <c r="F272" i="4"/>
  <c r="D447" i="3"/>
  <c r="AG470" i="3"/>
  <c r="AG492" i="3"/>
  <c r="AG467" i="3"/>
  <c r="AG469" i="3"/>
  <c r="D413" i="3" l="1"/>
  <c r="D418" i="3" s="1"/>
  <c r="AP47" i="3"/>
  <c r="AQ45" i="3"/>
  <c r="AL48" i="3"/>
  <c r="AK49" i="3"/>
  <c r="D416" i="3" l="1"/>
  <c r="D417" i="3"/>
  <c r="AM48" i="3"/>
  <c r="AL49" i="3"/>
  <c r="D421" i="3"/>
  <c r="D419" i="3"/>
  <c r="AQ47" i="3"/>
  <c r="AR45" i="3"/>
  <c r="D420" i="3" l="1"/>
  <c r="D422" i="3" s="1"/>
  <c r="D423" i="3" s="1"/>
  <c r="AS45" i="3"/>
  <c r="AS47" i="3" s="1"/>
  <c r="AR47" i="3"/>
  <c r="AN48" i="3"/>
  <c r="AM49" i="3"/>
  <c r="E511" i="3" l="1"/>
  <c r="E510" i="3" s="1"/>
  <c r="E436" i="3"/>
  <c r="E438" i="3" s="1"/>
  <c r="E440" i="3" s="1"/>
  <c r="E477" i="3"/>
  <c r="E454" i="3"/>
  <c r="E456" i="3"/>
  <c r="E479" i="3"/>
  <c r="D511" i="3"/>
  <c r="D510" i="3" s="1"/>
  <c r="D479" i="3"/>
  <c r="F477" i="3"/>
  <c r="F454" i="3"/>
  <c r="D454" i="3"/>
  <c r="D477" i="3"/>
  <c r="D476" i="3" s="1"/>
  <c r="D492" i="3" s="1"/>
  <c r="D493" i="3" s="1"/>
  <c r="D456" i="3"/>
  <c r="F511" i="3"/>
  <c r="F510" i="3" s="1"/>
  <c r="F456" i="3"/>
  <c r="D436" i="3"/>
  <c r="D438" i="3" s="1"/>
  <c r="F479" i="3"/>
  <c r="F436" i="3"/>
  <c r="F438" i="3" s="1"/>
  <c r="F440" i="3" s="1"/>
  <c r="AO48" i="3"/>
  <c r="AN49" i="3"/>
  <c r="E453" i="3" l="1"/>
  <c r="E469" i="3" s="1"/>
  <c r="D453" i="3"/>
  <c r="D469" i="3" s="1"/>
  <c r="D470" i="3" s="1"/>
  <c r="E452" i="3" s="1"/>
  <c r="E476" i="3"/>
  <c r="E492" i="3" s="1"/>
  <c r="E531" i="3"/>
  <c r="E533" i="3" s="1"/>
  <c r="E523" i="3"/>
  <c r="E525" i="3" s="1"/>
  <c r="F453" i="3"/>
  <c r="F469" i="3" s="1"/>
  <c r="F476" i="3"/>
  <c r="F492" i="3" s="1"/>
  <c r="F531" i="3"/>
  <c r="F533" i="3" s="1"/>
  <c r="F523" i="3"/>
  <c r="F525" i="3" s="1"/>
  <c r="D440" i="3"/>
  <c r="D445" i="3" s="1"/>
  <c r="D446" i="3"/>
  <c r="E475" i="3"/>
  <c r="D531" i="3"/>
  <c r="D533" i="3" s="1"/>
  <c r="D523" i="3"/>
  <c r="AP48" i="3"/>
  <c r="AO49" i="3"/>
  <c r="E493" i="3" l="1"/>
  <c r="E470" i="3"/>
  <c r="F452" i="3" s="1"/>
  <c r="F470" i="3" s="1"/>
  <c r="G452" i="3" s="1"/>
  <c r="G470" i="3" s="1"/>
  <c r="H452" i="3" s="1"/>
  <c r="H470" i="3" s="1"/>
  <c r="I452" i="3" s="1"/>
  <c r="I470" i="3" s="1"/>
  <c r="J452" i="3" s="1"/>
  <c r="J470" i="3" s="1"/>
  <c r="K452" i="3" s="1"/>
  <c r="K470" i="3" s="1"/>
  <c r="L452" i="3" s="1"/>
  <c r="L470" i="3" s="1"/>
  <c r="M452" i="3" s="1"/>
  <c r="M470" i="3" s="1"/>
  <c r="N452" i="3" s="1"/>
  <c r="N470" i="3" s="1"/>
  <c r="O452" i="3" s="1"/>
  <c r="O470" i="3" s="1"/>
  <c r="P452" i="3" s="1"/>
  <c r="P470" i="3" s="1"/>
  <c r="Q452" i="3" s="1"/>
  <c r="Q470" i="3" s="1"/>
  <c r="R452" i="3" s="1"/>
  <c r="R470" i="3" s="1"/>
  <c r="D525" i="3"/>
  <c r="D526" i="3" s="1"/>
  <c r="D527" i="3"/>
  <c r="D535" i="3"/>
  <c r="AQ48" i="3"/>
  <c r="AP49" i="3"/>
  <c r="F475" i="3" l="1"/>
  <c r="F493" i="3" s="1"/>
  <c r="G475" i="3" s="1"/>
  <c r="G493" i="3" s="1"/>
  <c r="H475" i="3" s="1"/>
  <c r="H493" i="3" s="1"/>
  <c r="I475" i="3" s="1"/>
  <c r="I493" i="3" s="1"/>
  <c r="J475" i="3" s="1"/>
  <c r="J493" i="3" s="1"/>
  <c r="K475" i="3" s="1"/>
  <c r="K493" i="3" s="1"/>
  <c r="L475" i="3" s="1"/>
  <c r="L493" i="3" s="1"/>
  <c r="M475" i="3" s="1"/>
  <c r="M493" i="3" s="1"/>
  <c r="N475" i="3" s="1"/>
  <c r="N493" i="3" s="1"/>
  <c r="O475" i="3" s="1"/>
  <c r="O493" i="3" s="1"/>
  <c r="P475" i="3" s="1"/>
  <c r="P493" i="3" s="1"/>
  <c r="Q475" i="3" s="1"/>
  <c r="Q493" i="3" s="1"/>
  <c r="R475" i="3" s="1"/>
  <c r="R493" i="3" s="1"/>
  <c r="D471" i="3"/>
  <c r="H272" i="4" s="1"/>
  <c r="G272" i="4"/>
  <c r="D536" i="3"/>
  <c r="AR48" i="3"/>
  <c r="AQ49" i="3"/>
  <c r="I272" i="4" l="1"/>
  <c r="AS48" i="3"/>
  <c r="AS49" i="3" s="1"/>
  <c r="AR49" i="3"/>
</calcChain>
</file>

<file path=xl/sharedStrings.xml><?xml version="1.0" encoding="utf-8"?>
<sst xmlns="http://schemas.openxmlformats.org/spreadsheetml/2006/main" count="1367" uniqueCount="555">
  <si>
    <t>Jedn.</t>
  </si>
  <si>
    <t>zł/rok</t>
  </si>
  <si>
    <t>Wyszczególnienie</t>
  </si>
  <si>
    <t>zł</t>
  </si>
  <si>
    <t>%</t>
  </si>
  <si>
    <t xml:space="preserve">Finansowa stopa procentowa </t>
  </si>
  <si>
    <t>Stopa podatku dochodowego</t>
  </si>
  <si>
    <t>Wysokość wynagrodzeń ukrytych</t>
  </si>
  <si>
    <t>x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</si>
  <si>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</si>
  <si>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</si>
  <si>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</si>
  <si>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</si>
  <si>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</si>
  <si>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</si>
  <si>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</si>
  <si>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</si>
  <si>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</si>
  <si>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4.1</t>
  </si>
  <si>
    <t>4.2</t>
  </si>
  <si>
    <t>Wskaźnik B/C</t>
  </si>
  <si>
    <t>C.</t>
  </si>
  <si>
    <t>I.</t>
  </si>
  <si>
    <t>Gotówka - stan początkowy</t>
  </si>
  <si>
    <t>Źródła pochodzenia środków</t>
  </si>
  <si>
    <t>Kredyty i pożyczki inwestycyjne</t>
  </si>
  <si>
    <t>Środki własne bieżące</t>
  </si>
  <si>
    <t>Kredyty i pożyczki obrotowe</t>
  </si>
  <si>
    <t>Wykorzystanie środków</t>
  </si>
  <si>
    <t>Inne wykorzystanie</t>
  </si>
  <si>
    <t>Zmiana stanu środków pieniężnych</t>
  </si>
  <si>
    <t>Gotówka - stan końcowy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</si>
  <si>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</si>
  <si>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</si>
  <si>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</si>
  <si>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</si>
  <si>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</si>
  <si>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</si>
  <si>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</si>
  <si>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</si>
  <si>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</si>
  <si>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</si>
  <si>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B.1</t>
  </si>
  <si>
    <t>Podatek dochodowy od osób prawnych</t>
  </si>
  <si>
    <t>Współczynnik dyskontowy</t>
  </si>
  <si>
    <t>Zdyskotowane ekonomiczne przepływy pieniężne</t>
  </si>
  <si>
    <t>ENPV</t>
  </si>
  <si>
    <t>Ekonomiczne przypływy pieniężne łącznie</t>
  </si>
  <si>
    <t>Zdyskontowane przepływy korzyści ekonomicznych</t>
  </si>
  <si>
    <t>Zdyskontowane przepływy kosztów ekonomicznych</t>
  </si>
  <si>
    <t>Poziom dofinansowania projektu z EFRR</t>
  </si>
  <si>
    <t>Cykl rotacji materiałów</t>
  </si>
  <si>
    <t>Cykl rotacji należności</t>
  </si>
  <si>
    <t>Cykl rotacji zobowiązań</t>
  </si>
  <si>
    <t>Cykl rotacji zapasów materiałowych</t>
  </si>
  <si>
    <t>Założenia do analiz</t>
  </si>
  <si>
    <t>Podatki i opłaty</t>
  </si>
  <si>
    <t>Inne: ubezpieczenia społeczne i inne świadczenia</t>
  </si>
  <si>
    <t>zł/os.</t>
  </si>
  <si>
    <t>Ogółem</t>
  </si>
  <si>
    <t/>
  </si>
  <si>
    <t>Stawka VAT</t>
  </si>
  <si>
    <t>Nakłady inwestycyjne i odtworzeniowe poszczególnych wariantów</t>
  </si>
  <si>
    <t>Proszę określić w latach nakłady inwestycyjne i odtworzeniowe wariantu I</t>
  </si>
  <si>
    <t>Proszę określić w latach nakłady inwestycyjne i odtworzeniowe wariantu II</t>
  </si>
  <si>
    <t>Proszę określić w latach nakłady inwestycyjne i odtworzeniowe wariantu III</t>
  </si>
  <si>
    <t>Kolejny rok prowadzenia analiz</t>
  </si>
  <si>
    <t>DGC dla wariantu I</t>
  </si>
  <si>
    <t>DGC dla wariantu II</t>
  </si>
  <si>
    <t>DGC dla wariantu III</t>
  </si>
  <si>
    <t>Współczynnik dyskonta finansowego</t>
  </si>
  <si>
    <t>Nie dotyczy</t>
  </si>
  <si>
    <t>Działanie</t>
  </si>
  <si>
    <t>Okres odniesienia</t>
  </si>
  <si>
    <t>Przeciętne miesięczne wynagrodzenia brutto</t>
  </si>
  <si>
    <t>Zryczałtowana procentowa stawka dochodów (FR)</t>
  </si>
  <si>
    <t xml:space="preserve">Ekonomiczna (społeczna) stopa procentowa </t>
  </si>
  <si>
    <t>Stawki zryczałtowane</t>
  </si>
  <si>
    <t>Czy projekt będzie generował przychody w rozumieniu art. 61 ust. 1 rozporządzenia nr 1303/2013?</t>
  </si>
  <si>
    <t>Czy istnieje możliwość określenia, w okresie odniesienia, przychodu z wyprzedzeniem?</t>
  </si>
  <si>
    <t>Tak/Nie</t>
  </si>
  <si>
    <t>Czy VAT jest kwalifikowalny w projekcie?</t>
  </si>
  <si>
    <t>3.1.1</t>
  </si>
  <si>
    <t>3.1.2</t>
  </si>
  <si>
    <t>Proszę wskazać Działanie, z którego projekt będzie współfinansowany</t>
  </si>
  <si>
    <t>pierwszy</t>
  </si>
  <si>
    <t>drugi</t>
  </si>
  <si>
    <t>trzeci</t>
  </si>
  <si>
    <t>2.1.2.2. Określenie popytu dla poszczególnych wariantów technologicznych</t>
  </si>
  <si>
    <t>Miara rezultatu w poszczególnych wariantach</t>
  </si>
  <si>
    <t xml:space="preserve">Należy wybrać wariant </t>
  </si>
  <si>
    <t>2.1.2.3. Wybór rozwiązania technologicznego</t>
  </si>
  <si>
    <t>Rok</t>
  </si>
  <si>
    <t>Podsumowanie analizy rozwiązań technologicznych</t>
  </si>
  <si>
    <t>Wartość netto</t>
  </si>
  <si>
    <t>Stawka amortyzacji</t>
  </si>
  <si>
    <t>Proszę podać rezerwę na nieprzewidziane wydatki (tylko w fazie inwestycyjnej)</t>
  </si>
  <si>
    <t>Kalkulacja kosztów operacyjnych dla wariantu bez projektu</t>
  </si>
  <si>
    <t>Amortyzacja</t>
  </si>
  <si>
    <t>Wynagrodzenia</t>
  </si>
  <si>
    <t>Ubezpieczenia społeczne i inne świadczenia</t>
  </si>
  <si>
    <t>Zużycie materiałów i energii (w cenach netto)</t>
  </si>
  <si>
    <t>Usługi obce (w cenach netto)</t>
  </si>
  <si>
    <t>Pozostałe koszty rodzajowe (w cenach netto)</t>
  </si>
  <si>
    <t>Wartość sprzedanych towarów i materiałów (w cenach netto)</t>
  </si>
  <si>
    <t>3.2.1. Kalkulacja nakładów inwestycyjnych (koszty kwalifikowalne i niekwalifikowalne) i rezerw</t>
  </si>
  <si>
    <t>Proszę podać wypłatę (transze roczne) kredytu  / pożyczki (jeśli występuje)</t>
  </si>
  <si>
    <t>Proszę podać roczną spłatę kredytu / pożyczki (jeśli występuje)</t>
  </si>
  <si>
    <t>Proszę podać roczne koszty obsługi kredytu / pożyczki (jeśli występuje)</t>
  </si>
  <si>
    <t>II.1.</t>
  </si>
  <si>
    <t>II.2.</t>
  </si>
  <si>
    <t>IV.</t>
  </si>
  <si>
    <r>
      <t xml:space="preserve">Sprawdzenie </t>
    </r>
    <r>
      <rPr>
        <i/>
        <sz val="8"/>
        <color rgb="FFFF0000"/>
        <rFont val="Calibri"/>
        <family val="2"/>
        <charset val="238"/>
        <scheme val="minor"/>
      </rPr>
      <t>podziału kosztu NETTO na lata</t>
    </r>
  </si>
  <si>
    <t>I.1.</t>
  </si>
  <si>
    <t>Koszty operacyjne poszczególnych wariantów</t>
  </si>
  <si>
    <t>Proszę określić w latach koszty operacyjne wariantu I</t>
  </si>
  <si>
    <t>Proszę określić w latach koszty operacyjne wariantu II</t>
  </si>
  <si>
    <t>Proszę określić w latach koszty operacyjne wariantu III</t>
  </si>
  <si>
    <t>Koszty odtworzeniowe</t>
  </si>
  <si>
    <t>Rezerwy na nieprzewidziane wydatki</t>
  </si>
  <si>
    <t>w tym podatek VAT ogółem</t>
  </si>
  <si>
    <t>3.2.2. Kalkulacja rezerwy na nieprzewidziane wydatki</t>
  </si>
  <si>
    <t>3.2.4. Kalkulacja kosztów obsługi finansowania zewnętrznego nakładów inwestycyjnych</t>
  </si>
  <si>
    <t>III.</t>
  </si>
  <si>
    <t>IV.2</t>
  </si>
  <si>
    <t>II.</t>
  </si>
  <si>
    <t>3.1.</t>
  </si>
  <si>
    <t>2.1.2</t>
  </si>
  <si>
    <t>Analiza rozwiązań technologicznych</t>
  </si>
  <si>
    <t>3.2.</t>
  </si>
  <si>
    <t>Kalkulacja nakładów</t>
  </si>
  <si>
    <t>IV.1.</t>
  </si>
  <si>
    <t xml:space="preserve">3.3. </t>
  </si>
  <si>
    <t>Kalkulacja kosztów operacyjnych dla wariantu bez i z projektem</t>
  </si>
  <si>
    <t>A.1</t>
  </si>
  <si>
    <t>III.1</t>
  </si>
  <si>
    <t>Kalkulacja kosztów operacyjnych dla wariantu z projektem</t>
  </si>
  <si>
    <t>Kalkulacja zmiany kosztów operacyjnych wywołana realizacją projektu</t>
  </si>
  <si>
    <t xml:space="preserve">3.4. </t>
  </si>
  <si>
    <t>Kalkulacja przychodów dla wariantu bez i z projektem</t>
  </si>
  <si>
    <t>Kalkulacja prognozowanego popytu dla wariantu bez projektu</t>
  </si>
  <si>
    <t>Kalkulacja prognozowanego popytu dla wariantu z projektem</t>
  </si>
  <si>
    <t>Kalkulacja taryf / cen dla wariantu bez projektu</t>
  </si>
  <si>
    <t>Wynagrodzenia i ubezpieczenia społeczne (wzrost realny)</t>
  </si>
  <si>
    <t>A.2</t>
  </si>
  <si>
    <t>III.2</t>
  </si>
  <si>
    <t>Koszty kwalifikowalne</t>
  </si>
  <si>
    <t>I.2.</t>
  </si>
  <si>
    <t>I.3.</t>
  </si>
  <si>
    <t>VAT kwalifikowalny</t>
  </si>
  <si>
    <t>VAT niekwalifikowalny</t>
  </si>
  <si>
    <t>II.3.</t>
  </si>
  <si>
    <t>Koszty kwalifikowalne do analizy ekonomicznej – w cenach netto</t>
  </si>
  <si>
    <t>Koszty niekwalifikowalne do analizy ekonomicznej – w cenach netto</t>
  </si>
  <si>
    <t>III.3</t>
  </si>
  <si>
    <t>VAT dla kosztów odtworzeniowych do analizy finansowej</t>
  </si>
  <si>
    <t>Koszty odtworzeniowe do analizy ekonomicznej – w cenach netto</t>
  </si>
  <si>
    <t>B.2</t>
  </si>
  <si>
    <t>Koszty ogółem do analizy ekonomicznej – w cenach netto (I.1+II.1+III.1+IV)</t>
  </si>
  <si>
    <t>Koszty inwestycyjne do analizy ekonomicznej – w cenach netto (I.1+II.1)</t>
  </si>
  <si>
    <t>Koszty niekwalifikowalne</t>
  </si>
  <si>
    <t>Podsumowanie kosztów inwestycyjnych</t>
  </si>
  <si>
    <t>Wartość rezerw ogółem</t>
  </si>
  <si>
    <t>Maksymalna wartość rezerw</t>
  </si>
  <si>
    <t>Wartość rezerw na nieprzewidziane wydatki</t>
  </si>
  <si>
    <t>3.2.3. Kalkulacja kosztów odtworzeniowych</t>
  </si>
  <si>
    <r>
      <t xml:space="preserve">Koszty odtworzeniowe inwestycji kwalifikowalnych projektu </t>
    </r>
    <r>
      <rPr>
        <sz val="8"/>
        <rFont val="Calibri"/>
        <family val="2"/>
        <charset val="238"/>
        <scheme val="minor"/>
      </rPr>
      <t>(dane w PLN)</t>
    </r>
  </si>
  <si>
    <r>
      <t>Koszty odtworzeniowe inwestycji niekwalifikowalnych projektu</t>
    </r>
    <r>
      <rPr>
        <sz val="8"/>
        <rFont val="Calibri"/>
        <family val="2"/>
        <charset val="238"/>
        <scheme val="minor"/>
      </rPr>
      <t xml:space="preserve"> (dane w PLN)</t>
    </r>
  </si>
  <si>
    <t>Koszty inwestycyjne odtworzeniowe oraz rezerwy</t>
  </si>
  <si>
    <t>V.</t>
  </si>
  <si>
    <t>Amortyzacja wariantu bez projektu</t>
  </si>
  <si>
    <t>Amortyzacja środków trwałych projektowych do analizy ekonomicznej – w cenach netto</t>
  </si>
  <si>
    <t>Podatek VAT amortyzowanych środków trwałych projektowych będący kosztem</t>
  </si>
  <si>
    <t>Koszty operacyjne bez projektu do analizy ekonomicznej – w cenach netto</t>
  </si>
  <si>
    <t>Koszty operacyjne z projektem do analizy ekonomicznej – w cenach netto</t>
  </si>
  <si>
    <t>9.1</t>
  </si>
  <si>
    <t>9.2</t>
  </si>
  <si>
    <r>
      <t xml:space="preserve">Podatek VAT od wszystkich pozycji kosztowych </t>
    </r>
    <r>
      <rPr>
        <b/>
        <i/>
        <sz val="8"/>
        <rFont val="Calibri"/>
        <family val="2"/>
        <charset val="238"/>
        <scheme val="minor"/>
      </rPr>
      <t>stanowiący koszt</t>
    </r>
  </si>
  <si>
    <r>
      <t xml:space="preserve">Pełny podatek VAT od wszystkich pozycji kosztowych </t>
    </r>
    <r>
      <rPr>
        <i/>
        <sz val="8"/>
        <rFont val="Calibri"/>
        <family val="2"/>
        <charset val="238"/>
        <scheme val="minor"/>
      </rPr>
      <t>(których dotyczy)</t>
    </r>
  </si>
  <si>
    <r>
      <t xml:space="preserve">Podatek VAT od wszystkich pozycji kosztowych </t>
    </r>
    <r>
      <rPr>
        <i/>
        <sz val="8"/>
        <rFont val="Calibri"/>
        <family val="2"/>
        <charset val="238"/>
        <scheme val="minor"/>
      </rPr>
      <t>(których dotyczy)</t>
    </r>
  </si>
  <si>
    <t>Zmiana kosztów operacyjnych wywołana realizacją projektu do analizy ekonomicznej – w cenach netto</t>
  </si>
  <si>
    <t xml:space="preserve">   w tym zmiana podatku VAT stanowiącego koszt wywołana realizacją projektu</t>
  </si>
  <si>
    <r>
      <t xml:space="preserve">Szacunkowy dochód rozporządzalny na 1 mieszkańca </t>
    </r>
    <r>
      <rPr>
        <b/>
        <sz val="8"/>
        <rFont val="Calibri"/>
        <family val="2"/>
        <charset val="238"/>
        <scheme val="minor"/>
      </rPr>
      <t>wsi</t>
    </r>
  </si>
  <si>
    <r>
      <t xml:space="preserve">Szacunkowy dochód rozporządzalny na 1 mieszkańca </t>
    </r>
    <r>
      <rPr>
        <b/>
        <sz val="8"/>
        <rFont val="Calibri"/>
        <family val="2"/>
        <charset val="238"/>
        <scheme val="minor"/>
      </rPr>
      <t>miasta poniżej 20 tys.</t>
    </r>
  </si>
  <si>
    <r>
      <t xml:space="preserve">Szacunkowy dochód rozporządzalny na 1 mieszkańca </t>
    </r>
    <r>
      <rPr>
        <b/>
        <sz val="8"/>
        <rFont val="Calibri"/>
        <family val="2"/>
        <charset val="238"/>
        <scheme val="minor"/>
      </rPr>
      <t xml:space="preserve">miasta od 20 do 99 tys. </t>
    </r>
  </si>
  <si>
    <r>
      <t xml:space="preserve">Szacunkowy dochód rozporządzalny na 1 mieszkańca </t>
    </r>
    <r>
      <rPr>
        <b/>
        <sz val="8"/>
        <rFont val="Calibri"/>
        <family val="2"/>
        <charset val="238"/>
        <scheme val="minor"/>
      </rPr>
      <t xml:space="preserve">miasta od 100 do 199 tys. </t>
    </r>
  </si>
  <si>
    <r>
      <t xml:space="preserve">Szacunkowy dochód rozporządzalny na 1 mieszkańca </t>
    </r>
    <r>
      <rPr>
        <b/>
        <sz val="8"/>
        <rFont val="Calibri"/>
        <family val="2"/>
        <charset val="238"/>
        <scheme val="minor"/>
      </rPr>
      <t xml:space="preserve">miasta od 200 do 499 tys. </t>
    </r>
  </si>
  <si>
    <t>Proszę podać rodzaj gminy, w której realizowany jest projekt</t>
  </si>
  <si>
    <t>Proszę podać typ obszaru, na którym realizowany jest projekt</t>
  </si>
  <si>
    <t>miejska</t>
  </si>
  <si>
    <t>miasto 20-99 tys.</t>
  </si>
  <si>
    <t>wieś</t>
  </si>
  <si>
    <t>miasto pon. 20 tys.</t>
  </si>
  <si>
    <t>miasto 100-199 tys.</t>
  </si>
  <si>
    <t>miasto 200-499 tys.</t>
  </si>
  <si>
    <t>miejsko-wiejska</t>
  </si>
  <si>
    <t>wiejska</t>
  </si>
  <si>
    <t>Średnie zużycie wody [m3/osobę/rok]</t>
  </si>
  <si>
    <t>Średnie zużycie energii [kWh/gosp./rok]</t>
  </si>
  <si>
    <t>Średnia liczba osób w gospodarstwie [osób/gosp.]</t>
  </si>
  <si>
    <t>Szacunkowy dochód rozporządzalny dla obszaru projektu</t>
  </si>
  <si>
    <t>Proszę podać średnie zużycie wody [m3/osobę/rok]</t>
  </si>
  <si>
    <t>Proszę podać średnie zużycie energii [kWh/gosp./rok]</t>
  </si>
  <si>
    <t>Proszę podać średnią liczbę osób w gospodarstwie domowym [osób/gosp.]</t>
  </si>
  <si>
    <r>
      <t xml:space="preserve">Wyszczególnienie produktów / usług / towarów oferowanych przed i po projekcie </t>
    </r>
    <r>
      <rPr>
        <i/>
        <sz val="8"/>
        <rFont val="Calibri"/>
        <family val="2"/>
        <charset val="238"/>
        <scheme val="minor"/>
      </rPr>
      <t>(których dotyczą określone koszty operacyjne)</t>
    </r>
  </si>
  <si>
    <r>
      <t xml:space="preserve">Wyszczególnienie kosztów obsługi finansowania zewnętrznego nakładów inwestycyjnych </t>
    </r>
    <r>
      <rPr>
        <i/>
        <sz val="8"/>
        <rFont val="Calibri"/>
        <family val="2"/>
        <charset val="238"/>
        <scheme val="minor"/>
      </rPr>
      <t>(transz wypłaty, spłat rat kapitałowych oraz odsetek)</t>
    </r>
  </si>
  <si>
    <t xml:space="preserve">Wyszczególnienie kosztów operacyjnych dla wariantu bez projektu </t>
  </si>
  <si>
    <t>Wyszczególnienie kosztów operacyjnych dla wariantu z projektem</t>
  </si>
  <si>
    <t>Wyszczególnienie zmiany kosztów operacyjnych wywołanych realizacją projektu</t>
  </si>
  <si>
    <t>3.4.1</t>
  </si>
  <si>
    <t>Kalkulacja popytu na produkty / usługi / towary</t>
  </si>
  <si>
    <t>3.4.2</t>
  </si>
  <si>
    <t>Kalkulacja taryf /cen na produkty / usługi / towary</t>
  </si>
  <si>
    <r>
      <t xml:space="preserve">Wyszczególnienie POPYTU na produkty / usługi / towary oferowane po projekcie </t>
    </r>
    <r>
      <rPr>
        <i/>
        <sz val="8"/>
        <rFont val="Calibri"/>
        <family val="2"/>
        <charset val="238"/>
        <scheme val="minor"/>
      </rPr>
      <t>(których dotyczą określone koszty operacyjne)</t>
    </r>
  </si>
  <si>
    <t>Kalkulacja taryf / cen dla wariantu z projektem</t>
  </si>
  <si>
    <t>Zasada pełnego zwrotu kosztów (po projekcie)</t>
  </si>
  <si>
    <t>Wyszczególnienie cen / taryf / przychodów i pełnych kosztów (po projekcie)</t>
  </si>
  <si>
    <t>Przewidywany poziom przychodów po realizacji projektu</t>
  </si>
  <si>
    <t>Koszty inwestycji, w tym koszty odtworzeniowe (odzyskiwane przez amortyzację) oraz koszty operacyjne po realizacji projektu</t>
  </si>
  <si>
    <t>Spełnienie zasady pełnego zwrotu kosztów (po projekcie)</t>
  </si>
  <si>
    <t>Brakujące przychody do spełnienia zasady pełnego zwrotu kosztów</t>
  </si>
  <si>
    <t xml:space="preserve">Konieczne procentowe zwiększenie cen w danym roku do spełnienia zasady </t>
  </si>
  <si>
    <t>Konieczne procentowe średnie zwiększenie cen w fazie operacyjnej</t>
  </si>
  <si>
    <t>Proszę określić dopłatę do cen w ujęciu rocznym tak, aby spełnić zasadę</t>
  </si>
  <si>
    <t>Proszę określić poziom roczny kosztów usług środowiskowych</t>
  </si>
  <si>
    <t>Proszę określić poziom roczny kosztów środowiskowych zanieczyszczeń i wdrożonych środków zapobiegawczych</t>
  </si>
  <si>
    <t>Proszę określić poziom roczny kosztów związanych z niedoborem użytkowanych zasobów</t>
  </si>
  <si>
    <t>Zasada „zanieczyszczający płaci” (po projekcie)</t>
  </si>
  <si>
    <t>Wyszczególnienie kosztów spełnienia zasady „zanieczyszczający płaci” 
(po projekcie)</t>
  </si>
  <si>
    <t>Proporcjonalność społecznych krańcowych kosztów produkcji do systemu opłat</t>
  </si>
  <si>
    <t>Maksymalny dochód przeznaczony na usługi wod-kan w ciągu roku (3%)</t>
  </si>
  <si>
    <t>Szacunkowy dochód rozporządzalny dla obszaru projektu (na miesiąc)</t>
  </si>
  <si>
    <t>zł/os./m-c</t>
  </si>
  <si>
    <t>zł/os./rok</t>
  </si>
  <si>
    <t>Maksymalna cena za dostarczenie 1 m3 wody i odebranie 1m3 ścieków</t>
  </si>
  <si>
    <t>zł/m3</t>
  </si>
  <si>
    <t>Zasada dostępności cenowej i przeciwdziałania ubóstwu energetycznemu (po projekcie)</t>
  </si>
  <si>
    <t>Wyszczególnienie elementów zasady dostępności cenowej i przeciwdziałania ubóstwu energetycznemu (po projekcie)</t>
  </si>
  <si>
    <t>Maksymalny dochód przeznaczony na odbiór odpadów w ciągu roku (0,75%)</t>
  </si>
  <si>
    <t>Wyszczególnienie taryf /cen za produkty / usługi / towary oferowane po projekcie w CENACH NETTO (TYLKO OPŁATY PONOSZONE PRZEZ UŻYTKOWNIKÓW)</t>
  </si>
  <si>
    <t>Wyszczególnienie taryf /cen za produkty / usługi / towary oferowane przed projektem w CENACH NETTO (TYLKO OPŁATY PONOSZONE PRZEZ UŻYTKOWNIKÓW)</t>
  </si>
  <si>
    <t>Maksymalny dochód przeznaczony na wykorzystywane paliwa w ciągu roku (10%)</t>
  </si>
  <si>
    <t>zł/kWh</t>
  </si>
  <si>
    <t>Maksymalna cena za dostarczenie 1 kWh energii (przy założeniu wykorzystania całego 10% dochodu na energię elektryczną)</t>
  </si>
  <si>
    <t>3.4.3</t>
  </si>
  <si>
    <t>Kalkulacja przychodów dla wariantu bez projektu</t>
  </si>
  <si>
    <t>Poziom ściągalności opłat</t>
  </si>
  <si>
    <t>Wyszczególnienie przychodów dla wariantu bez projektu</t>
  </si>
  <si>
    <t>Przychody wariantu bez projektu – w cenach netto</t>
  </si>
  <si>
    <t>Przychody wariantu bez projektu – w cenach netto (po uwzględnieniu wskaźnika ściągalności)</t>
  </si>
  <si>
    <t>III.1.</t>
  </si>
  <si>
    <t>III.2.</t>
  </si>
  <si>
    <t>Kalkulacja przychodów dla wariantu z projektem</t>
  </si>
  <si>
    <t>Kalkulacja zmiany przychodów wywołana realizacją projektu</t>
  </si>
  <si>
    <t>Zmiana przychodów wywołanych realizacją projektu – w cenach netto</t>
  </si>
  <si>
    <t>Zmiana przychodów wywołanych realizacją projektu – w cenach netto (po uwzględnieniu wskaźnika ściągalności)</t>
  </si>
  <si>
    <t>Podatek VAT od przychodów wariantu bez projektu stanowiący przychód</t>
  </si>
  <si>
    <t>w tym zmiana podatku VAT stanowiącego przychód wywołana realizacją projektu</t>
  </si>
  <si>
    <t xml:space="preserve">   w tym zmiana amortyzacji – w cenach netto</t>
  </si>
  <si>
    <t>3.5.</t>
  </si>
  <si>
    <t>zł/EUR</t>
  </si>
  <si>
    <t>Wartość</t>
  </si>
  <si>
    <t>Określenie projektu generującego dochód w fazie operacyjnej</t>
  </si>
  <si>
    <t>Proszę określić, czy projekt jest objęty pomocą publiczną</t>
  </si>
  <si>
    <t>Proszę określić, w jakim stopniu jest on objęty pomocą publiczną</t>
  </si>
  <si>
    <t>Proszę określić, czy projekt jest objęty pomocą de minimis</t>
  </si>
  <si>
    <t>Stopień, w jakim występuje pomoc publiczna [%]</t>
  </si>
  <si>
    <t>Spełnienie warunków, dla których wyliczana jest luka</t>
  </si>
  <si>
    <t>Kalkulacja zapotrzebowania na kapitał obrotowy</t>
  </si>
  <si>
    <t>Przychody wariantu z projektem – w cenach netto</t>
  </si>
  <si>
    <t>Przychody wariantu z projektem – w cenach netto (po uwzględnieniu wskaźnika ściągalności)</t>
  </si>
  <si>
    <t>Podatek VAT od przychodów wariantu z projektem stanowiący przychód</t>
  </si>
  <si>
    <t>Zdyskontowana zmiana w kapitale obrotowym netto w fazie inwestycyjnej</t>
  </si>
  <si>
    <t>Zdyskontowane nakłady inwestycyjne na realizację projektu (DIC), bez rezerw na nieprzewidziane wydatki</t>
  </si>
  <si>
    <t>Zdyskontowane przychody projektu zdefiniowane w art. 16 rozporządzenia nr 480/2014</t>
  </si>
  <si>
    <t>Zdyskontowane koszty operacyjne projektu zdefiniowane w art. 17 lit. b i c rozporządzenia nr 480/2014</t>
  </si>
  <si>
    <t>Zdyskontowane nakłady odtworzeniowe zdefiniowane w art. 17 lit. a rozporządzenia nr 480/2014</t>
  </si>
  <si>
    <t>Zdyskontowana wartość rezydualna</t>
  </si>
  <si>
    <t>Wyszczególnienie składników luki w finansowaniu</t>
  </si>
  <si>
    <r>
      <t xml:space="preserve">Suma zdyskontowanych nakładów inwestycyjnych na realizację projektu
</t>
    </r>
    <r>
      <rPr>
        <i/>
        <sz val="8"/>
        <rFont val="Calibri"/>
        <family val="2"/>
        <charset val="238"/>
        <scheme val="minor"/>
      </rPr>
      <t xml:space="preserve">(bez rezerw na nieprzewidziane wydatki) </t>
    </r>
    <r>
      <rPr>
        <sz val="8"/>
        <rFont val="Calibri"/>
        <family val="2"/>
        <charset val="238"/>
        <scheme val="minor"/>
      </rPr>
      <t>plus ew. suma zdyskontowanych zmian w kapitale obrotowym netto w fazie inwestycyjnej</t>
    </r>
  </si>
  <si>
    <t>R</t>
  </si>
  <si>
    <t>Oznaczenie</t>
  </si>
  <si>
    <t>DIC</t>
  </si>
  <si>
    <t>DNR</t>
  </si>
  <si>
    <t>EC</t>
  </si>
  <si>
    <t>Suma zdyskontowanych dochodów powiększonych o wartość rezydualną</t>
  </si>
  <si>
    <t>Całkowite koszty kwalifikowalne (niezdyskontowane), spełniające kryteria kwalifikowalności prawnej oraz ew. rezerwa na nieprzewidziane wydatki</t>
  </si>
  <si>
    <t>Całkowity kwalifikowalny koszt przed zastosowaniem art. 61 ust. 1-6 rozporządzenia nr 1303/2013 jest wyższy niż 1 mln EUR [EUR]</t>
  </si>
  <si>
    <t>Kalkulacja zdyskontowanych przepływów pieniężnych</t>
  </si>
  <si>
    <t>Całkowite koszty kwalifikowalne skorygowane o wskaźnik luki w finansowaniu</t>
  </si>
  <si>
    <t>ECR</t>
  </si>
  <si>
    <t>Maksymalna wielkość współfinansowania określona dla Działania / konkursu</t>
  </si>
  <si>
    <t>Max CRpa</t>
  </si>
  <si>
    <t>Maksymalna możliwa dotacja UE</t>
  </si>
  <si>
    <t>Dotacja UE</t>
  </si>
  <si>
    <t>3.6.</t>
  </si>
  <si>
    <t>Wskaźniki efektywności finansowej projektu</t>
  </si>
  <si>
    <t>Wskaźniki FNPV/C oraz FRR/C</t>
  </si>
  <si>
    <t>Przepływy pieniężne do wyliczenia wskaźników efektywności finansowej</t>
  </si>
  <si>
    <t>Przychody operacyjne w fazie operacyjnej</t>
  </si>
  <si>
    <t>Zmiany w kapitale obrotowym netto w fazie inwestycyjnej</t>
  </si>
  <si>
    <t>Nakłady inwestycyjne na realizację projektu</t>
  </si>
  <si>
    <t>Koszty finansowania, w tym odsetki</t>
  </si>
  <si>
    <t>Koszty operacyjne w fazie operacyjnej</t>
  </si>
  <si>
    <t>Wartość rezydualna projektu w ostatnim roku okresu odniesienia</t>
  </si>
  <si>
    <t>Nakłady odtworzeniowe w ramach projektu w fazie operacyjnej</t>
  </si>
  <si>
    <t>Spłaty kredytów</t>
  </si>
  <si>
    <t>Wkład krajowy (publiczny lub prywatny)</t>
  </si>
  <si>
    <r>
      <t xml:space="preserve">Przepływy pieniężne do wyliczenia wskaźników FNPV/C, FRR/C
</t>
    </r>
    <r>
      <rPr>
        <i/>
        <sz val="8"/>
        <rFont val="Calibri"/>
        <family val="2"/>
        <charset val="238"/>
        <scheme val="minor"/>
      </rPr>
      <t>(1+2-3-4-5-6)</t>
    </r>
  </si>
  <si>
    <t>Zdyskontowane przepływy pieniężne do wyliczenia wskaźników FNPV/C, FRR/C</t>
  </si>
  <si>
    <t>Zdyskontowane przepływy pieniężne do wyliczenia wskaźników FNPV/K, FRR/K</t>
  </si>
  <si>
    <r>
      <t xml:space="preserve">Przepływy pieniężne do wyliczenia wskaźników FNPV/K, FRR/K
</t>
    </r>
    <r>
      <rPr>
        <i/>
        <sz val="8"/>
        <rFont val="Calibri"/>
        <family val="2"/>
        <charset val="238"/>
        <scheme val="minor"/>
      </rPr>
      <t>(1+2-3-4-5-7-8-9)</t>
    </r>
  </si>
  <si>
    <t>Kalkulacja luki w finansowaniu. Ustalenie właściwego (maksymalnego) dofinansowania z funduszy UE</t>
  </si>
  <si>
    <t>3.7.</t>
  </si>
  <si>
    <t>Analiza finansowej trwałości</t>
  </si>
  <si>
    <t>Analiza zasobów finansowych projektu</t>
  </si>
  <si>
    <t>Finansowa bieżąca wartość netto inwestycji (FNPV/C)</t>
  </si>
  <si>
    <t>Finansowa wewnętrzna stopa zwrotu z inwestycji (FRR/C)</t>
  </si>
  <si>
    <t>Finansowa bieżąca wartość netto kapitału krajowego (FNPV/K)</t>
  </si>
  <si>
    <t>Finansowa wewnętrzna stopa zwrotu z kapitału krajowego (FRR/K)</t>
  </si>
  <si>
    <t>Projekt wymaga współfinansowania z EFRR (FNPV/C &lt; 0 oraz FRR/C &lt; 4%)</t>
  </si>
  <si>
    <t>IV.2.</t>
  </si>
  <si>
    <t>Zmiana kosztów operacyjnych bez amortyzacji wywołana realizacją projektu do analizy ekonomicznej – w cenach netto</t>
  </si>
  <si>
    <t>Środki własne inwestycyjne (wkład własny - kredyty i pożyczki)</t>
  </si>
  <si>
    <t>Dotacje z EFRR wypłacone</t>
  </si>
  <si>
    <t>Zmiana przychodów opearcyjnych wywołana realizacją projektu (uwzględniająca wskaźnik ściągalności opłat)</t>
  </si>
  <si>
    <r>
      <t xml:space="preserve">Środki własne bieżące </t>
    </r>
    <r>
      <rPr>
        <i/>
        <sz val="8"/>
        <rFont val="Calibri"/>
        <family val="2"/>
        <charset val="238"/>
        <scheme val="minor"/>
      </rPr>
      <t>(nie występują w analizie)</t>
    </r>
  </si>
  <si>
    <r>
      <t xml:space="preserve">Kredyty i pożyczki obrotowe </t>
    </r>
    <r>
      <rPr>
        <i/>
        <sz val="8"/>
        <rFont val="Calibri"/>
        <family val="2"/>
        <charset val="238"/>
        <scheme val="minor"/>
      </rPr>
      <t>(nie występują w analizie)</t>
    </r>
  </si>
  <si>
    <t>Inne źródła (dotacje i dopłaty od właściciela na realizację zasad pełnego zwrotu kosztów, sprawiedliwości i przeciwdziałaniu ubóstwu energetycznemu)</t>
  </si>
  <si>
    <t>Zmiana kosztów operacyjnych bez amortyzacji wywołana realizacją projektu plus koszty odtworzenia inwestycji w fazie operacyjnej</t>
  </si>
  <si>
    <t>Zmiana zapotrzebowania na kapitał obrotowy wywołana realizacją projektu</t>
  </si>
  <si>
    <t>Podatki płacone od zmiany dochodu wywołanej realizacją projektu</t>
  </si>
  <si>
    <t>Spłaty kredytów i pożyczek zaciągniętych na realizację projektu</t>
  </si>
  <si>
    <t>Odsetki od kredytów i pożyczek zaciągniętych na realizację projektu</t>
  </si>
  <si>
    <t>Analiza sytuacji finansowej beneficjenta/operatora z projektem</t>
  </si>
  <si>
    <t>Przychody w wariancie z projektem (uwzględniające wskaźnik ściągalności opłat)</t>
  </si>
  <si>
    <t>Koszty operacyjne bez amortyzacji w wariancie z projektem plus koszty odtworzenia inwestycji w fazie operacyjnej</t>
  </si>
  <si>
    <r>
      <t xml:space="preserve">Inne źródła </t>
    </r>
    <r>
      <rPr>
        <i/>
        <sz val="8"/>
        <rFont val="Calibri"/>
        <family val="2"/>
        <charset val="238"/>
        <scheme val="minor"/>
      </rPr>
      <t>(nie należy wpisywać tu dotacji i dopłat od właściciela dla operatora - nie są one brane pod uwagę)</t>
    </r>
  </si>
  <si>
    <t>Zmiana zapotrzebowania na kapitał obrotowy</t>
  </si>
  <si>
    <r>
      <t xml:space="preserve">Beneficjent/operator z projektem jest trwały finansowo </t>
    </r>
    <r>
      <rPr>
        <i/>
        <sz val="8"/>
        <rFont val="Calibri"/>
        <family val="2"/>
        <charset val="238"/>
        <scheme val="minor"/>
      </rPr>
      <t>(gotówka - stan końcowy w każdym roku &gt; 0)</t>
    </r>
  </si>
  <si>
    <t>Analiza ekonomiczna projektu</t>
  </si>
  <si>
    <t>4.</t>
  </si>
  <si>
    <t>Przychody operacyjne w fazie operacyjnej w cenach netto</t>
  </si>
  <si>
    <t>Wartość rezydualna projektu w ostatnim roku okresu odniesienia w cenach netto</t>
  </si>
  <si>
    <t>Zmiany w kapitale obrotowym netto w fazie inwestycyjnej w cenach netto</t>
  </si>
  <si>
    <t>Nakłady odtworzeniowe w ramach projektu w fazie operacyjnej w cenach netto</t>
  </si>
  <si>
    <t>Nakłady inwestycyjne na realizację projektu w cenach netto</t>
  </si>
  <si>
    <t>w tym zmiana podatku VAT stanowiącego koszt wywołana realizacją projektu</t>
  </si>
  <si>
    <r>
      <t xml:space="preserve">Koszty operacyjne w fazie operacyjnej w cenach netto </t>
    </r>
    <r>
      <rPr>
        <i/>
        <sz val="8"/>
        <rFont val="Calibri"/>
        <family val="2"/>
        <charset val="238"/>
        <scheme val="minor"/>
      </rPr>
      <t>(bez kosztów ubezpieczeń społecznych i innych ubezpieczeń)</t>
    </r>
  </si>
  <si>
    <t>I.4.</t>
  </si>
  <si>
    <t>I.5.</t>
  </si>
  <si>
    <t>II.4.</t>
  </si>
  <si>
    <t>II.5.</t>
  </si>
  <si>
    <t>III.3.</t>
  </si>
  <si>
    <t>III.4.</t>
  </si>
  <si>
    <t>III.5.</t>
  </si>
  <si>
    <t>Podstawa liczenia kapitału (zmiana kosztów materiałowych i energii) do analizy ekonomicznej – w cenach netto</t>
  </si>
  <si>
    <t>Kapitał finansujący zapasy materiałowe do analizy ekonomicznej – w cenach netto</t>
  </si>
  <si>
    <t>Podstawa liczenia kapitału (zmiana przychodów operacyjnych) do analizy ekonomicznej – w cenach netto</t>
  </si>
  <si>
    <t>Kapitał finansujący należności do analizy ekonomicznej – w cenach netto</t>
  </si>
  <si>
    <t>Podstawa liczenia kapitału (zmiana materiałów i energii oraz usług obcych) do analizy ekonomicznej – w cenach netto</t>
  </si>
  <si>
    <t>Kapitał finansujący zapasy zobowiązania do analizy ekonomicznej – w cenach netto</t>
  </si>
  <si>
    <t>Zapotrzebowanie na kapitał obrotowy do analizy ekonomicznej – w cenach netto (I.5+II.5-III.5)</t>
  </si>
  <si>
    <r>
      <t xml:space="preserve">Przepływy finansowe skorygowane o efekty fiskalne </t>
    </r>
    <r>
      <rPr>
        <i/>
        <sz val="8"/>
        <rFont val="Calibri"/>
        <family val="2"/>
        <charset val="238"/>
        <scheme val="minor"/>
      </rPr>
      <t>(podatki pośrednie i płatności transferowe)</t>
    </r>
  </si>
  <si>
    <t>w tym zmiana podatku VAT w kapitale obrotowym wywołana realizacją projektu</t>
  </si>
  <si>
    <t>Podatki pośrednie (podatek VAT)</t>
  </si>
  <si>
    <t>Uzyskane dotacje bezzwrotne</t>
  </si>
  <si>
    <t>V.1.</t>
  </si>
  <si>
    <t>VI.</t>
  </si>
  <si>
    <t>Negatywne efekty zewnętrzne:</t>
  </si>
  <si>
    <t>Pozytywne efekty zewnętrzne:</t>
  </si>
  <si>
    <t>Łączna wartość efektów fiskalnych:</t>
  </si>
  <si>
    <t>I.1</t>
  </si>
  <si>
    <t>I.2</t>
  </si>
  <si>
    <t>I.3</t>
  </si>
  <si>
    <t>I.4</t>
  </si>
  <si>
    <t>I.5</t>
  </si>
  <si>
    <t>I.6</t>
  </si>
  <si>
    <t>II.1</t>
  </si>
  <si>
    <t>II.2</t>
  </si>
  <si>
    <t>II.3</t>
  </si>
  <si>
    <t>III.4</t>
  </si>
  <si>
    <t>III.5</t>
  </si>
  <si>
    <t>III.6</t>
  </si>
  <si>
    <t>III.7</t>
  </si>
  <si>
    <t>III.8</t>
  </si>
  <si>
    <t>III.9</t>
  </si>
  <si>
    <t>IV.1</t>
  </si>
  <si>
    <t>VII.</t>
  </si>
  <si>
    <t>VIII.</t>
  </si>
  <si>
    <t>Wskaźniki efektywności ekonomicznej projektu ENPV i ERR</t>
  </si>
  <si>
    <t>ERR</t>
  </si>
  <si>
    <t>Wskaźnik korzyści do kosztów B/C</t>
  </si>
  <si>
    <t>Przepływy korzyści ekonomicznych (I.1+I.2+III)</t>
  </si>
  <si>
    <t>Przepływy kosztów ekonomicznych (I.3+I.4+I.5+I.6+IV)</t>
  </si>
  <si>
    <r>
      <t xml:space="preserve">Proszę podać rok rozpoczęcia realizacji projektu (rozpoczęcia robót budowlanych) lub rok złożenia wniosku o dofinansowanie </t>
    </r>
    <r>
      <rPr>
        <i/>
        <sz val="8"/>
        <rFont val="Calibri"/>
        <family val="2"/>
        <charset val="238"/>
        <scheme val="minor"/>
      </rPr>
      <t>(jeżeli projekt rozpoczął się przed złożeniem wniosku)</t>
    </r>
  </si>
  <si>
    <r>
      <t xml:space="preserve">Jaki poziom procentowy wydatków jest kwalifikowalny? </t>
    </r>
    <r>
      <rPr>
        <i/>
        <sz val="8"/>
        <rFont val="Calibri"/>
        <family val="2"/>
        <charset val="238"/>
        <scheme val="minor"/>
      </rPr>
      <t>(tylko dla częściowej kwalifikowalności)</t>
    </r>
  </si>
  <si>
    <t>Proszę wskazać maksymalną stopę współfinansowania (Max CRpa)  określoną w pkt 19 opisu Działania dla danego typu projektów lub określonych przepisów (np. projektów generujących dochód, pomocy publicznej, de minimis itp.)</t>
  </si>
  <si>
    <t>Proszę określić miarę rezultatu projektu</t>
  </si>
  <si>
    <t>Kurs wymiany zł/EUR, stanowiący średnią arytmetyczną kursów średnich miesięcznych NBP z ostatnich sześciu miesięcy poprzedzających miesiąc złożenia wniosku o dofinansowanie</t>
  </si>
  <si>
    <t>Efekty zewnętrzne negatywne</t>
  </si>
  <si>
    <t>Efekty zewnętrzne pozytywne</t>
  </si>
  <si>
    <t>Projekt wymaga współfinansowania z EFRR (B/C &gt; 1, ENPV &gt; 0 oraz ERR &gt; 5%)</t>
  </si>
  <si>
    <t>Proszę podać wariant prowadzenia analizy</t>
  </si>
  <si>
    <t>Proszę podać wzrost kosztów inwestycyjnych w fazie inwestycyjnej</t>
  </si>
  <si>
    <t>Proszę podać spadek popytu na usługi oferowane w wyniku realizacji projektu</t>
  </si>
  <si>
    <t>Proszę podać spadek taryf na usługi oferowane w wyniku realizacji projektu</t>
  </si>
  <si>
    <t>Proszę podać wzrost kosztów operacyjnych (bez amortyzacji) w fazie operacyjnej (po realizacji projektu)</t>
  </si>
  <si>
    <t>Realny wzrost wynagrodzeń (wariant podstawowy)</t>
  </si>
  <si>
    <t>Realny wzrost wynagrodzeń (wariant pesymistyczny)</t>
  </si>
  <si>
    <t>Stopa bezrobocia (wariant podstawowy)</t>
  </si>
  <si>
    <t>Stopa bezrobocia (wariant pesymistyczny)</t>
  </si>
  <si>
    <t>Realny wzrost wynagrodzeń (wybrany wariant analizy)</t>
  </si>
  <si>
    <t>Stopa bezrobocia (wybrany wariant analizy)</t>
  </si>
  <si>
    <t>Przyjęty okres odniesienia</t>
  </si>
  <si>
    <t>Określenie okresu odniesienia projektu</t>
  </si>
  <si>
    <t>Określenie kategorii projektu generującego dochód</t>
  </si>
  <si>
    <t>3.1.5</t>
  </si>
  <si>
    <t>Określenie maksymalnej stopy współfinansowania projektu</t>
  </si>
  <si>
    <t>3.1.6</t>
  </si>
  <si>
    <t>Określenie kwalifikowalności VAT w projekcie</t>
  </si>
  <si>
    <t>3.1.7</t>
  </si>
  <si>
    <t>Określenie zapotrzebowania na kapitał obrotowy w projekcie</t>
  </si>
  <si>
    <t>3.1.8</t>
  </si>
  <si>
    <t>Analiza dostępności cenowej (dotyczy usług wodno-kanalizacyjnych i gospodarowania odpadami) i ubóstwa energetycznego (dotyczy usług energetycznych)</t>
  </si>
  <si>
    <t>3.1</t>
  </si>
  <si>
    <t>3.2</t>
  </si>
  <si>
    <t>Podstawowy</t>
  </si>
  <si>
    <t xml:space="preserve">Analiza wrażliwości </t>
  </si>
  <si>
    <t>5.1</t>
  </si>
  <si>
    <t>Pozostałe założenia</t>
  </si>
  <si>
    <t>–</t>
  </si>
  <si>
    <t>Działanie, z którego projekt będzie współfinansowany</t>
  </si>
  <si>
    <r>
      <t xml:space="preserve">Rok rozpoczęcia realizacji projektu (rozpoczęcia robót budowlanych) lub rok złożenia wniosku o dofinansowanie </t>
    </r>
    <r>
      <rPr>
        <i/>
        <sz val="8"/>
        <rFont val="Calibri"/>
        <family val="2"/>
        <charset val="238"/>
        <scheme val="minor"/>
      </rPr>
      <t>(jeżeli projekt rozpoczął się przed złożeniem wniosku)</t>
    </r>
  </si>
  <si>
    <t>Maksymalna stopa współfinansowania (Max CRpa) określona w pkt 19 opisu Działania dla danego typu projektów lub określonych przepisów (np. projektów generujących dochód, pomocy publicznej, de minimis itp.)</t>
  </si>
  <si>
    <t>Czy projekt jest objęty pomocą publiczną</t>
  </si>
  <si>
    <t>W jakim stopniu jest on objęty pomocą publiczną</t>
  </si>
  <si>
    <t>Czy projekt jest objęty pomocą de minimis</t>
  </si>
  <si>
    <t>Rodzaj gminy, w której realizowany jest projekt</t>
  </si>
  <si>
    <t>Typ obszaru, na którym realizowany jest projekt</t>
  </si>
  <si>
    <t>Średnia liczba osób w gospodarstwie domowym [osób/gosp.]</t>
  </si>
  <si>
    <t>Nakłady inwestycyjne i odtworzeniowe wariantu I</t>
  </si>
  <si>
    <t>Nakłady inwestycyjne i odtworzeniowe wariantu II</t>
  </si>
  <si>
    <t>Nakłady inwestycyjne i odtworzeniowe wariantu III</t>
  </si>
  <si>
    <t>Koszty operacyjne wariantu I</t>
  </si>
  <si>
    <t>Koszty operacyjne wariantu II</t>
  </si>
  <si>
    <t>Koszty operacyjne wariantu III</t>
  </si>
  <si>
    <t>Rezerwa na nieprzewidziane wydatki (tylko w fazie inwestycyjnej)</t>
  </si>
  <si>
    <t>Wypłata (transze roczne) kredytu  / pożyczki (jeśli występuje)</t>
  </si>
  <si>
    <t>Roczna spłata kredytu / pożyczki (jeśli występuje)</t>
  </si>
  <si>
    <t>Roczne koszty obsługi kredytu / pożyczki (jeśli występuje)</t>
  </si>
  <si>
    <t>Dopłata do cen w ujęciu rocznym tak, aby spełnić zasadę</t>
  </si>
  <si>
    <t>Poziom roczny kosztów usług środowiskowych</t>
  </si>
  <si>
    <t>Poziom roczny kosztów środowiskowych zanieczyszczeń i wdrożonych środków zapobiegawczych</t>
  </si>
  <si>
    <t>Poziom roczny kosztów związanych z niedoborem użytkowanych zasobów</t>
  </si>
  <si>
    <t>Dopłata do cen w ujęciu rocznym tak, aby spełnić zasadę dostępności cenowej</t>
  </si>
  <si>
    <t>Wariant prowadzenia analizy</t>
  </si>
  <si>
    <t>Wzrost kosztów inwestycyjnych w fazie inwestycyjnej</t>
  </si>
  <si>
    <t>Spadek popytu na usługi oferowane w wyniku realizacji projektu</t>
  </si>
  <si>
    <t>Spadek taryf na usługi oferowane w wyniku realizacji projektu</t>
  </si>
  <si>
    <t>Wzrost kosztów operacyjnych (bez amortyzacji) w fazie operacyjnej (po realizacji projektu)</t>
  </si>
  <si>
    <t>Miara rezultatu projektu</t>
  </si>
  <si>
    <t>Jednostka miary rezultatu projektu</t>
  </si>
  <si>
    <t>Proszę określić, czy istnieje możliwość określenia, w okresie odniesienia, przychodu z wyprzedzeniem?</t>
  </si>
  <si>
    <t>Proszę określić, czy VAT jest kwalifikowalny w projekcie?</t>
  </si>
  <si>
    <r>
      <t xml:space="preserve">Proszę określić, jaki poziom procentowy wydatków jest kwalifikowalny? </t>
    </r>
    <r>
      <rPr>
        <i/>
        <sz val="8"/>
        <rFont val="Calibri"/>
        <family val="2"/>
        <charset val="238"/>
        <scheme val="minor"/>
      </rPr>
      <t>(tylko dla częściowej kwalifikowalności)</t>
    </r>
  </si>
  <si>
    <t>Proszę wskazać cykl rotacji zapasów materiałowych</t>
  </si>
  <si>
    <t>Proszę wskazać cykl rotacji należności krótkoterminowych</t>
  </si>
  <si>
    <t>Proszę wskazać cykl rotacji zobowiązań krótkoterminowych</t>
  </si>
  <si>
    <t>Proszę określić wielkość amortyzacji w latach</t>
  </si>
  <si>
    <t>Proszę określić zużycie materiałów i energii (w cenach netto)</t>
  </si>
  <si>
    <t>Proszę określić wartość usług obcych (w cenach netto)</t>
  </si>
  <si>
    <t>Proszę określić wartość podatków i opłat</t>
  </si>
  <si>
    <t>Proszę określić wartość wynagrodzeń (bez wzrostu w cenach stałych)</t>
  </si>
  <si>
    <t>Proszę określić wartość ubezpieczeń społecznych i inne świadczeń</t>
  </si>
  <si>
    <t>Proszę określić wartość pozostałe koszty rodzajowe (w cenach netto)</t>
  </si>
  <si>
    <t>Proszę określić wartość sprzedanych towarów i materiałów (w cenach netto)</t>
  </si>
  <si>
    <r>
      <t xml:space="preserve">Proszę określić wartość pełnego podatku VAT od wszystkich pozycji kosztowych </t>
    </r>
    <r>
      <rPr>
        <i/>
        <sz val="8"/>
        <rFont val="Calibri"/>
        <family val="2"/>
        <charset val="238"/>
        <scheme val="minor"/>
      </rPr>
      <t>(których dotyczy)</t>
    </r>
  </si>
  <si>
    <t>Proszę określić poziom ściągalności opłat</t>
  </si>
  <si>
    <t>Proszę określić stan początkowy gotówki u beneficjenta/operatora</t>
  </si>
  <si>
    <t>Proszę określić kredyty i pożyczki obrotowe</t>
  </si>
  <si>
    <r>
      <t xml:space="preserve">Proszę określić inne źródła </t>
    </r>
    <r>
      <rPr>
        <i/>
        <sz val="8"/>
        <rFont val="Calibri"/>
        <family val="2"/>
        <charset val="238"/>
        <scheme val="minor"/>
      </rPr>
      <t>(nie należy wpisywać tu dotacji i dopłat od właściciela dla operatora - nie są one brane pod uwagę)</t>
    </r>
  </si>
  <si>
    <t>Proszę określić zmianę zapotrzebowania na kapitał obrotowy</t>
  </si>
  <si>
    <t>Proszę określić inne wykorzystanie środków</t>
  </si>
  <si>
    <t>Wyszczególnienie składników do wyliczenia poziomu dofinansowania</t>
  </si>
  <si>
    <t>Kalkulacja poziomu dofinansowania, w tym luki w finansowaniu</t>
  </si>
  <si>
    <r>
      <t xml:space="preserve">Projekt jest projektem genrującym dochód, dla którego należy wyliczyć lukę </t>
    </r>
    <r>
      <rPr>
        <i/>
        <sz val="8"/>
        <rFont val="Calibri"/>
        <family val="2"/>
        <charset val="238"/>
        <scheme val="minor"/>
      </rPr>
      <t>(wszystkie odpowiedzi "Spełnia")</t>
    </r>
  </si>
  <si>
    <t>Wyszczególnienie taryf /cen za produkty / usługi / towary oferowane w wariancie bez projektu w CENACH NETTO (TYLKO OPŁATY PONOSZONE PRZEZ UŻYTKOWNIKÓW)</t>
  </si>
  <si>
    <t>Wyszczególnienie taryf /cen za produkty / usługi / towary oferowane w wariancie z projektem w CENACH NETTO (TYLKO OPŁATY PONOSZONE PRZEZ UŻYTKOWNIKÓW)</t>
  </si>
  <si>
    <t>Proszę określić dopłatę do cen w ujęciu rocznym tak, aby spełnić zasadę dostępności cenowej (wynikającą z różnicy pomiędzy cenami pokrywającymi pełny zwrot kosztów a cenami, które odbiorcy są w stanie zapłacić)</t>
  </si>
  <si>
    <t>Proszę określić środki własne bieżące (np. służące utrzymaniu trwałości projektu)</t>
  </si>
  <si>
    <t>Podgląd</t>
  </si>
  <si>
    <t xml:space="preserve">NPV/C </t>
  </si>
  <si>
    <t>Wartość wskaźnika</t>
  </si>
  <si>
    <r>
      <t xml:space="preserve">Proszę określić, czy projekt będzie generował "dochód" w rozumieniu art. 61 ust. 1 rozporządzenia nr 1303/2013? </t>
    </r>
    <r>
      <rPr>
        <i/>
        <sz val="8"/>
        <rFont val="Calibri"/>
        <family val="2"/>
        <charset val="238"/>
        <scheme val="minor"/>
      </rPr>
      <t>(wpływy środków pieniężnych z bezpośrednich wpłat dokonywanych przez użytkowników za towary lub usługi zapewniane przez projekt)</t>
    </r>
  </si>
  <si>
    <r>
      <t>Projekt generuje dochód zgodnie z art. 61 ust. 1 rozporządzenia nr 1303/2013</t>
    </r>
    <r>
      <rPr>
        <i/>
        <sz val="8"/>
        <rFont val="Calibri"/>
        <family val="2"/>
        <charset val="238"/>
        <scheme val="minor"/>
      </rPr>
      <t xml:space="preserve"> (wpływy środków pieniężnych z bezpośrednich wpłat dokonywanych przez użytkowników za towary lub usługi zapewniane przez projekt lub oszczędności kosztów działalności osiągnięte przez projekt) </t>
    </r>
    <r>
      <rPr>
        <sz val="8"/>
        <rFont val="Calibri"/>
        <family val="2"/>
        <charset val="238"/>
        <scheme val="minor"/>
      </rPr>
      <t>[zł]</t>
    </r>
  </si>
  <si>
    <t>Istnieje możliwość określenia w okresie odniesienia, przychodu z wyprzedzeniem [Tak/Nie]</t>
  </si>
  <si>
    <t>W projekcie występuje pomoc publiczna [Tak/Nie]</t>
  </si>
  <si>
    <t>W projekcie występuje pomoc de minimis [Tak/Nie]</t>
  </si>
  <si>
    <t>Realny wzrost wynagrodzeń (dla kolejnych lat analizy - narastająco)</t>
  </si>
  <si>
    <t>Działanie 1.2 Innowacyjne firmy</t>
  </si>
  <si>
    <t>Działanie 1.3 Przedsiębiorczość (Wsparcie przedsiębiorczości)</t>
  </si>
  <si>
    <t>Działanie 4.1 Produkcja i dystrybucja odnawialnych źródeł energii</t>
  </si>
  <si>
    <t>Działanie 4.2 Efektywność energetyczna i wykorzystanie OZE w MŚP</t>
  </si>
  <si>
    <t>Działanie 4.3 Kompleksowa modernizacja energetyczna budynków</t>
  </si>
  <si>
    <t>Działanie 4.4 Zrównoważony transport miejski</t>
  </si>
  <si>
    <t>Działanie 4.5 Wysokosprawne wytwarzanie energii</t>
  </si>
  <si>
    <t>Działanie 5.1 Gospodarowanie odpadami</t>
  </si>
  <si>
    <t>Działanie 5.2 Gospodarka wodno-ściekowa</t>
  </si>
  <si>
    <t>Działanie 5.3 Bioróżnorodność (Ochrona różnorodności biologicznej)</t>
  </si>
  <si>
    <t>Działanie 5.4 Zapobieganie i zarządzanie ryzykiem</t>
  </si>
  <si>
    <t>Działanie 6.1 Infrastruktura kultury</t>
  </si>
  <si>
    <t>Działanie 6.2. Dziedzictwo naturalne</t>
  </si>
  <si>
    <t>Działanie 7.1 Infrastruktura drogowa</t>
  </si>
  <si>
    <t>Działanie 7.2 Infrastruktura kolejowa</t>
  </si>
  <si>
    <t>Działanie 9.1 Infrastruktura ochrony zdrowia</t>
  </si>
  <si>
    <t>Działanie 9.2 Infrastruktura socjalna</t>
  </si>
  <si>
    <t>Działanie 9.3 Infrastruktura edukacyjna</t>
  </si>
  <si>
    <t>Arkusz przygotował Korneliusz Pylak © (15 lipca 2015 roku, aktualizacja 14 grudnia 2015 roku)</t>
  </si>
  <si>
    <t>Działanie 1.1 Nowoczesna infrastruktura badawcza publicznych jednostek naukowych</t>
  </si>
  <si>
    <t>Działanie 1.4  Nowe modele biznesowe i ekspansja</t>
  </si>
  <si>
    <t>Działanie 1.5 Nowoczesne firmy</t>
  </si>
  <si>
    <t>Działanie 3.1  Cyfrowa dostępność informacji sektora publicznego oraz wysoka jakość e-usług publicznych</t>
  </si>
  <si>
    <t>Działanie 3.2 E-zdrowie</t>
  </si>
  <si>
    <t xml:space="preserve">Działanie 6.1 Rozwój oferty instytucji kultury </t>
  </si>
  <si>
    <t>Działanie 6.2. Dziedzictwo kulturowe</t>
  </si>
  <si>
    <t>Działanie 6.3 Dziedzictwo naturalne</t>
  </si>
  <si>
    <t>Działanie 8.1 Rewitalizacja obszarów miejskich</t>
  </si>
  <si>
    <t>Działanie 8.2 Rewitalizacja miejskiego obszaru funkcjonalnego Elbląga – ZIT bis</t>
  </si>
  <si>
    <t>Działanie 8.3 Rewitalizacja miejskiego obszaru funkcjonalnego Ełku – ZIT bis</t>
  </si>
  <si>
    <t>Projekt trwały</t>
  </si>
  <si>
    <t>Beneficjent trwały</t>
  </si>
  <si>
    <t>Proszę określić, czy projekt będzie generował oszczędności kosztów operacyjnych?</t>
  </si>
  <si>
    <r>
      <t xml:space="preserve">Proszę określić, czy projekt dotyczy wdrożenia środków w zakresie efektywności energetycznej? </t>
    </r>
    <r>
      <rPr>
        <i/>
        <sz val="8"/>
        <rFont val="Calibri"/>
        <family val="2"/>
        <charset val="238"/>
        <scheme val="minor"/>
      </rPr>
      <t>(obejmuje zadania, których celem jest zmniejszenie zapotrzebowania infrastruktury objętej projektem na energię lub obniżenie kosztów energii zużywanej przez tę infrastrukturę)</t>
    </r>
  </si>
  <si>
    <t>Proszę określić, czy w przypadku oszczędności kosztów nastąpi równoważne zmniejszenie dotacji na działalność operacyjną?</t>
  </si>
  <si>
    <t>Czy projekt będzie generował oszczędności kosztów?</t>
  </si>
  <si>
    <t>Oszczędności kosztów operacyjnych traktuje się jako dochód projektu (Tak/Nie)</t>
  </si>
  <si>
    <r>
      <t xml:space="preserve">Projekt jest trwały finansowo </t>
    </r>
    <r>
      <rPr>
        <i/>
        <sz val="8"/>
        <rFont val="Calibri"/>
        <family val="2"/>
        <charset val="238"/>
        <scheme val="minor"/>
      </rPr>
      <t>(gotówka - stan końcowy w każdym roku &gt; lub = 0)</t>
    </r>
  </si>
  <si>
    <t>Nie</t>
  </si>
  <si>
    <t>Tak</t>
  </si>
  <si>
    <t>Liczba osób korzystających z usług publicznych on-line</t>
  </si>
  <si>
    <t>szt./rok</t>
  </si>
  <si>
    <t>Studium wykonalności/biznes plan</t>
  </si>
  <si>
    <t>Nadzór w projekcie</t>
  </si>
  <si>
    <t>Środki trwałe pow. 10 000 zł  (30%)</t>
  </si>
  <si>
    <t>Wartości niematerialne i prawne (20%)</t>
  </si>
  <si>
    <t>Środki trwałe, wartości niematerialne i prawne do 10 000 zł (100%)</t>
  </si>
  <si>
    <t>Usługi informatyczne</t>
  </si>
  <si>
    <t>Promocja projektu</t>
  </si>
  <si>
    <t>Korzyść zewnętrzna - średnia liczba godzin wolnego czasu klienta urzędu zaoszczędzonych w wyniku realizacji projektu (w zł)</t>
  </si>
  <si>
    <t>Korzyść - oszczędność średnia roczna czasu pracy pracownika  w wyniku realizacji projektu przez urząd (w zł)</t>
  </si>
  <si>
    <t>Korzyść - oszczędność średnia roczna z tytułu mniejszej liczby korespondencji papierowej wysyłanej przez klientów (w zł)</t>
  </si>
  <si>
    <t>Korzyść - oszczędność z tytułu elektronizacji obiegu dokumentów (w zł)</t>
  </si>
  <si>
    <t>Korzyść - oszczędność średnia roczna z tytułu braku wydatków na dojazdy do urzędu (w zł)</t>
  </si>
  <si>
    <t>Korzyść -  akłady inwestycyjne na realizację projektu, które zostaną wchłonięte przez lokalne firmy handlowo-usługowe 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</si>
</sst>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#,##0.000"/>
    <numFmt numFmtId="167" formatCode="#,##0.0;[Red]\-#,##0.0"/>
    <numFmt numFmtId="168" formatCode="#,##0.00_ ;[Red]\-#,##0.00\ "/>
    <numFmt numFmtId="169" formatCode="0.000"/>
  </numFmts>
  <fonts count="33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i/>
      <sz val="8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FFFF9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3AB2D"/>
      <name val="Calibri"/>
      <family val="2"/>
      <charset val="238"/>
      <scheme val="minor"/>
    </font>
    <font>
      <b/>
      <i/>
      <sz val="8"/>
      <color indexed="63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8"/>
      <color rgb="FFFFFF91"/>
      <name val="Calibri"/>
      <family val="2"/>
      <charset val="238"/>
      <scheme val="minor"/>
    </font>
    <font>
      <sz val="8"/>
      <color rgb="FFF3AB2D"/>
      <name val="Calibri"/>
      <family val="2"/>
      <charset val="238"/>
      <scheme val="minor"/>
    </font>
    <font>
      <i/>
      <sz val="8"/>
      <color rgb="FFF3AB2D"/>
      <name val="Calibri"/>
      <family val="2"/>
      <charset val="238"/>
      <scheme val="minor"/>
    </font>
    <font>
      <b/>
      <sz val="8"/>
      <color rgb="FFF3AB2D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AB2D"/>
        <bgColor indexed="64"/>
      </patternFill>
    </fill>
    <fill>
      <patternFill patternType="solid">
        <fgColor rgb="FFFFFF91"/>
        <bgColor indexed="64"/>
      </patternFill>
    </fill>
    <fill>
      <patternFill patternType="solid">
        <fgColor rgb="FFFFFF91"/>
        <bgColor indexed="31"/>
      </patternFill>
    </fill>
    <fill>
      <patternFill patternType="solid">
        <fgColor rgb="FFFFDD5F"/>
        <bgColor indexed="64"/>
      </patternFill>
    </fill>
    <fill>
      <patternFill patternType="solid">
        <fgColor rgb="FFCB8305"/>
        <bgColor indexed="64"/>
      </patternFill>
    </fill>
    <fill>
      <patternFill patternType="solid">
        <fgColor rgb="FFFFEB7D"/>
        <bgColor indexed="64"/>
      </patternFill>
    </fill>
    <fill>
      <patternFill patternType="solid">
        <fgColor rgb="FFF3AB2D"/>
        <bgColor indexed="31"/>
      </patternFill>
    </fill>
    <fill>
      <patternFill patternType="solid">
        <fgColor rgb="FFFFDD5F"/>
        <bgColor indexed="31"/>
      </patternFill>
    </fill>
    <fill>
      <patternFill patternType="solid">
        <fgColor rgb="FFFFEB7D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31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DD5F"/>
      </left>
      <right style="thin">
        <color rgb="FFFFDD5F"/>
      </right>
      <top style="thin">
        <color rgb="FFFFDD5F"/>
      </top>
      <bottom style="thin">
        <color rgb="FFFFDD5F"/>
      </bottom>
      <diagonal/>
    </border>
    <border>
      <left style="thin">
        <color rgb="FFF3AB2D"/>
      </left>
      <right style="thin">
        <color rgb="FFF3AB2D"/>
      </right>
      <top style="thin">
        <color rgb="FFF3AB2D"/>
      </top>
      <bottom style="thin">
        <color rgb="FFF3AB2D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0">
    <xf numFmtId="0" fontId="0" fillId="0" borderId="0"/>
    <xf numFmtId="167" fontId="2" fillId="0" borderId="0"/>
    <xf numFmtId="14" fontId="3" fillId="0" borderId="0"/>
    <xf numFmtId="0" fontId="4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7" fillId="0" borderId="0">
      <alignment horizontal="centerContinuous"/>
    </xf>
    <xf numFmtId="0" fontId="8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695">
    <xf numFmtId="0" fontId="0" fillId="0" borderId="0" xfId="0"/>
    <xf numFmtId="0" fontId="9" fillId="5" borderId="0" xfId="0" applyFont="1" applyFill="1"/>
    <xf numFmtId="0" fontId="11" fillId="7" borderId="1" xfId="0" applyFont="1" applyFill="1" applyBorder="1" applyAlignment="1">
      <alignment horizontal="center" vertical="center" wrapText="1"/>
    </xf>
    <xf numFmtId="0" fontId="11" fillId="5" borderId="0" xfId="0" applyFont="1" applyFill="1"/>
    <xf numFmtId="3" fontId="9" fillId="5" borderId="1" xfId="0" applyNumberFormat="1" applyFont="1" applyFill="1" applyBorder="1" applyAlignment="1">
      <alignment vertical="center" wrapText="1"/>
    </xf>
    <xf numFmtId="0" fontId="9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9" fontId="15" fillId="5" borderId="0" xfId="0" applyNumberFormat="1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9" fillId="5" borderId="2" xfId="0" applyFont="1" applyFill="1" applyBorder="1" applyAlignment="1">
      <alignment vertical="top" wrapText="1"/>
    </xf>
    <xf numFmtId="0" fontId="11" fillId="9" borderId="1" xfId="0" applyFont="1" applyFill="1" applyBorder="1" applyAlignment="1">
      <alignment vertical="top" wrapText="1"/>
    </xf>
    <xf numFmtId="0" fontId="11" fillId="9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3" fontId="11" fillId="7" borderId="0" xfId="0" applyNumberFormat="1" applyFont="1" applyFill="1" applyAlignment="1">
      <alignment vertical="center"/>
    </xf>
    <xf numFmtId="0" fontId="11" fillId="9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vertical="center"/>
    </xf>
    <xf numFmtId="0" fontId="11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6" fontId="11" fillId="5" borderId="4" xfId="0" applyNumberFormat="1" applyFont="1" applyFill="1" applyBorder="1" applyAlignment="1">
      <alignment vertical="center" wrapText="1"/>
    </xf>
    <xf numFmtId="166" fontId="11" fillId="5" borderId="5" xfId="0" applyNumberFormat="1" applyFont="1" applyFill="1" applyBorder="1" applyAlignment="1">
      <alignment vertical="center" wrapText="1"/>
    </xf>
    <xf numFmtId="3" fontId="9" fillId="5" borderId="11" xfId="0" applyNumberFormat="1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top" wrapText="1"/>
    </xf>
    <xf numFmtId="3" fontId="9" fillId="5" borderId="3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0" fontId="11" fillId="9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9" fillId="5" borderId="11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11" xfId="0" applyNumberFormat="1" applyFont="1" applyFill="1" applyBorder="1" applyAlignment="1">
      <alignment horizontal="right" vertical="center" wrapText="1"/>
    </xf>
    <xf numFmtId="0" fontId="9" fillId="5" borderId="3" xfId="0" applyNumberFormat="1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/>
    </xf>
    <xf numFmtId="0" fontId="11" fillId="9" borderId="1" xfId="0" applyFont="1" applyFill="1" applyBorder="1" applyAlignment="1">
      <alignment horizontal="right" vertical="top" wrapText="1"/>
    </xf>
    <xf numFmtId="0" fontId="11" fillId="7" borderId="0" xfId="0" applyFont="1" applyFill="1" applyAlignment="1">
      <alignment horizontal="right" vertical="center"/>
    </xf>
    <xf numFmtId="0" fontId="21" fillId="8" borderId="0" xfId="0" applyFont="1" applyFill="1" applyBorder="1" applyAlignment="1">
      <alignment horizontal="right" vertical="center"/>
    </xf>
    <xf numFmtId="0" fontId="21" fillId="8" borderId="0" xfId="0" applyFont="1" applyFill="1" applyBorder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center" vertical="center"/>
    </xf>
    <xf numFmtId="3" fontId="23" fillId="4" borderId="0" xfId="0" applyNumberFormat="1" applyFont="1" applyFill="1" applyAlignment="1">
      <alignment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11" fillId="7" borderId="1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vertical="center" wrapText="1"/>
    </xf>
    <xf numFmtId="0" fontId="9" fillId="5" borderId="18" xfId="0" applyFont="1" applyFill="1" applyBorder="1" applyAlignment="1">
      <alignment vertical="top" wrapText="1"/>
    </xf>
    <xf numFmtId="0" fontId="10" fillId="13" borderId="1" xfId="0" applyNumberFormat="1" applyFont="1" applyFill="1" applyBorder="1" applyAlignment="1">
      <alignment horizontal="center" vertical="center"/>
    </xf>
    <xf numFmtId="0" fontId="11" fillId="13" borderId="1" xfId="0" applyNumberFormat="1" applyFont="1" applyFill="1" applyBorder="1" applyAlignment="1">
      <alignment horizontal="center" vertical="center"/>
    </xf>
    <xf numFmtId="0" fontId="11" fillId="10" borderId="10" xfId="0" applyFont="1" applyFill="1" applyBorder="1"/>
    <xf numFmtId="4" fontId="11" fillId="10" borderId="9" xfId="0" applyNumberFormat="1" applyFont="1" applyFill="1" applyBorder="1"/>
    <xf numFmtId="4" fontId="11" fillId="10" borderId="9" xfId="0" applyNumberFormat="1" applyFont="1" applyFill="1" applyBorder="1" applyAlignment="1">
      <alignment horizontal="center"/>
    </xf>
    <xf numFmtId="4" fontId="11" fillId="10" borderId="7" xfId="0" applyNumberFormat="1" applyFont="1" applyFill="1" applyBorder="1"/>
    <xf numFmtId="4" fontId="11" fillId="6" borderId="10" xfId="0" applyNumberFormat="1" applyFont="1" applyFill="1" applyBorder="1"/>
    <xf numFmtId="4" fontId="11" fillId="6" borderId="9" xfId="0" applyNumberFormat="1" applyFont="1" applyFill="1" applyBorder="1"/>
    <xf numFmtId="4" fontId="11" fillId="6" borderId="7" xfId="0" applyNumberFormat="1" applyFont="1" applyFill="1" applyBorder="1"/>
    <xf numFmtId="0" fontId="11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1" xfId="0" applyFont="1" applyFill="1" applyBorder="1" applyAlignment="1">
      <alignment horizontal="right" vertical="top" wrapText="1"/>
    </xf>
    <xf numFmtId="3" fontId="10" fillId="5" borderId="1" xfId="0" applyNumberFormat="1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4" fontId="10" fillId="5" borderId="1" xfId="0" applyNumberFormat="1" applyFont="1" applyFill="1" applyBorder="1" applyAlignment="1">
      <alignment vertical="top" wrapText="1"/>
    </xf>
    <xf numFmtId="0" fontId="10" fillId="5" borderId="0" xfId="0" applyFont="1" applyFill="1" applyAlignment="1">
      <alignment vertical="top"/>
    </xf>
    <xf numFmtId="3" fontId="11" fillId="5" borderId="3" xfId="0" applyNumberFormat="1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top" wrapText="1"/>
    </xf>
    <xf numFmtId="0" fontId="9" fillId="5" borderId="13" xfId="0" applyFont="1" applyFill="1" applyBorder="1" applyAlignment="1">
      <alignment vertical="top" wrapText="1"/>
    </xf>
    <xf numFmtId="0" fontId="22" fillId="7" borderId="0" xfId="0" applyFont="1" applyFill="1" applyBorder="1" applyAlignment="1">
      <alignment horizontal="right" vertical="center"/>
    </xf>
    <xf numFmtId="0" fontId="22" fillId="7" borderId="0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right" vertical="top" wrapText="1"/>
    </xf>
    <xf numFmtId="3" fontId="9" fillId="5" borderId="2" xfId="0" applyNumberFormat="1" applyFont="1" applyFill="1" applyBorder="1" applyAlignment="1">
      <alignment vertical="top" wrapText="1"/>
    </xf>
    <xf numFmtId="0" fontId="9" fillId="5" borderId="2" xfId="0" applyFont="1" applyFill="1" applyBorder="1" applyAlignment="1">
      <alignment horizontal="center" vertical="top" wrapText="1"/>
    </xf>
    <xf numFmtId="4" fontId="9" fillId="5" borderId="2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horizontal="right" vertical="top" wrapText="1"/>
    </xf>
    <xf numFmtId="3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horizontal="center" vertical="top" wrapText="1"/>
    </xf>
    <xf numFmtId="4" fontId="9" fillId="5" borderId="11" xfId="0" applyNumberFormat="1" applyFont="1" applyFill="1" applyBorder="1" applyAlignment="1">
      <alignment vertical="top" wrapText="1"/>
    </xf>
    <xf numFmtId="4" fontId="9" fillId="5" borderId="11" xfId="0" applyNumberFormat="1" applyFont="1" applyFill="1" applyBorder="1" applyAlignment="1">
      <alignment horizontal="right" vertical="top" wrapText="1"/>
    </xf>
    <xf numFmtId="165" fontId="9" fillId="5" borderId="11" xfId="6" applyNumberFormat="1" applyFont="1" applyFill="1" applyBorder="1" applyAlignment="1">
      <alignment horizontal="right" vertical="top" wrapText="1"/>
    </xf>
    <xf numFmtId="0" fontId="11" fillId="5" borderId="11" xfId="0" applyFont="1" applyFill="1" applyBorder="1" applyAlignment="1">
      <alignment horizontal="center" vertical="top" wrapText="1"/>
    </xf>
    <xf numFmtId="165" fontId="11" fillId="5" borderId="11" xfId="6" applyNumberFormat="1" applyFont="1" applyFill="1" applyBorder="1" applyAlignment="1">
      <alignment horizontal="right" vertical="top" wrapText="1"/>
    </xf>
    <xf numFmtId="0" fontId="11" fillId="5" borderId="3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right" vertical="top"/>
    </xf>
    <xf numFmtId="3" fontId="9" fillId="5" borderId="3" xfId="0" applyNumberFormat="1" applyFont="1" applyFill="1" applyBorder="1" applyAlignment="1">
      <alignment vertical="top" wrapText="1"/>
    </xf>
    <xf numFmtId="3" fontId="10" fillId="5" borderId="3" xfId="0" applyNumberFormat="1" applyFont="1" applyFill="1" applyBorder="1" applyAlignment="1">
      <alignment horizontal="center" vertical="top" wrapText="1"/>
    </xf>
    <xf numFmtId="4" fontId="9" fillId="5" borderId="3" xfId="6" applyNumberFormat="1" applyFont="1" applyFill="1" applyBorder="1" applyAlignment="1">
      <alignment vertical="top" wrapText="1"/>
    </xf>
    <xf numFmtId="49" fontId="15" fillId="5" borderId="0" xfId="0" applyNumberFormat="1" applyFont="1" applyFill="1" applyAlignment="1">
      <alignment vertical="top"/>
    </xf>
    <xf numFmtId="3" fontId="9" fillId="5" borderId="0" xfId="0" applyNumberFormat="1" applyFont="1" applyFill="1" applyAlignment="1">
      <alignment vertical="top"/>
    </xf>
    <xf numFmtId="0" fontId="9" fillId="5" borderId="2" xfId="0" applyFont="1" applyFill="1" applyBorder="1" applyAlignment="1">
      <alignment horizontal="right" vertical="top"/>
    </xf>
    <xf numFmtId="3" fontId="10" fillId="5" borderId="2" xfId="0" applyNumberFormat="1" applyFont="1" applyFill="1" applyBorder="1" applyAlignment="1">
      <alignment horizontal="center" vertical="top" wrapText="1"/>
    </xf>
    <xf numFmtId="4" fontId="9" fillId="5" borderId="2" xfId="6" applyNumberFormat="1" applyFont="1" applyFill="1" applyBorder="1" applyAlignment="1">
      <alignment vertical="top" wrapText="1"/>
    </xf>
    <xf numFmtId="3" fontId="10" fillId="5" borderId="11" xfId="0" applyNumberFormat="1" applyFont="1" applyFill="1" applyBorder="1" applyAlignment="1">
      <alignment horizontal="center" vertical="top" wrapText="1"/>
    </xf>
    <xf numFmtId="4" fontId="9" fillId="5" borderId="11" xfId="6" applyNumberFormat="1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right" vertical="top"/>
    </xf>
    <xf numFmtId="3" fontId="9" fillId="5" borderId="11" xfId="0" applyNumberFormat="1" applyFont="1" applyFill="1" applyBorder="1" applyAlignment="1">
      <alignment vertical="top"/>
    </xf>
    <xf numFmtId="3" fontId="11" fillId="5" borderId="3" xfId="0" applyNumberFormat="1" applyFont="1" applyFill="1" applyBorder="1" applyAlignment="1">
      <alignment vertical="top" wrapText="1"/>
    </xf>
    <xf numFmtId="3" fontId="11" fillId="5" borderId="2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horizontal="right" vertical="top" wrapText="1"/>
    </xf>
    <xf numFmtId="0" fontId="9" fillId="5" borderId="11" xfId="0" applyNumberFormat="1" applyFont="1" applyFill="1" applyBorder="1" applyAlignment="1">
      <alignment horizontal="right" vertical="top" wrapText="1"/>
    </xf>
    <xf numFmtId="0" fontId="9" fillId="5" borderId="11" xfId="0" applyFont="1" applyFill="1" applyBorder="1" applyAlignment="1">
      <alignment vertical="top"/>
    </xf>
    <xf numFmtId="0" fontId="18" fillId="5" borderId="0" xfId="0" applyFont="1" applyFill="1" applyAlignment="1">
      <alignment vertical="top"/>
    </xf>
    <xf numFmtId="0" fontId="11" fillId="5" borderId="2" xfId="0" applyNumberFormat="1" applyFont="1" applyFill="1" applyBorder="1" applyAlignment="1">
      <alignment horizontal="right" vertical="top" wrapText="1"/>
    </xf>
    <xf numFmtId="0" fontId="11" fillId="5" borderId="2" xfId="0" applyFont="1" applyFill="1" applyBorder="1" applyAlignment="1">
      <alignment horizontal="center" vertical="top" wrapText="1"/>
    </xf>
    <xf numFmtId="4" fontId="11" fillId="5" borderId="2" xfId="0" applyNumberFormat="1" applyFont="1" applyFill="1" applyBorder="1" applyAlignment="1">
      <alignment vertical="top" wrapText="1"/>
    </xf>
    <xf numFmtId="0" fontId="11" fillId="5" borderId="3" xfId="0" applyNumberFormat="1" applyFont="1" applyFill="1" applyBorder="1" applyAlignment="1">
      <alignment horizontal="right" vertical="top" wrapText="1"/>
    </xf>
    <xf numFmtId="4" fontId="11" fillId="5" borderId="3" xfId="0" applyNumberFormat="1" applyFont="1" applyFill="1" applyBorder="1" applyAlignment="1">
      <alignment vertical="top" wrapText="1"/>
    </xf>
    <xf numFmtId="0" fontId="10" fillId="5" borderId="1" xfId="0" applyNumberFormat="1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vertical="top" wrapText="1"/>
    </xf>
    <xf numFmtId="0" fontId="10" fillId="5" borderId="3" xfId="0" applyFont="1" applyFill="1" applyBorder="1" applyAlignment="1">
      <alignment horizontal="right" vertical="top" wrapText="1"/>
    </xf>
    <xf numFmtId="0" fontId="10" fillId="5" borderId="3" xfId="0" applyFont="1" applyFill="1" applyBorder="1" applyAlignment="1">
      <alignment horizontal="center" vertical="top" wrapText="1"/>
    </xf>
    <xf numFmtId="4" fontId="9" fillId="5" borderId="3" xfId="0" applyNumberFormat="1" applyFont="1" applyFill="1" applyBorder="1" applyAlignment="1">
      <alignment vertical="top" wrapText="1"/>
    </xf>
    <xf numFmtId="0" fontId="9" fillId="5" borderId="3" xfId="0" applyNumberFormat="1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center" vertical="top" wrapText="1"/>
    </xf>
    <xf numFmtId="3" fontId="11" fillId="5" borderId="2" xfId="0" applyNumberFormat="1" applyFont="1" applyFill="1" applyBorder="1" applyAlignment="1">
      <alignment vertical="top"/>
    </xf>
    <xf numFmtId="0" fontId="9" fillId="5" borderId="3" xfId="0" applyFont="1" applyFill="1" applyBorder="1" applyAlignment="1">
      <alignment horizontal="right" vertical="top" wrapText="1"/>
    </xf>
    <xf numFmtId="0" fontId="10" fillId="5" borderId="2" xfId="0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 wrapText="1"/>
    </xf>
    <xf numFmtId="3" fontId="10" fillId="5" borderId="3" xfId="0" applyNumberFormat="1" applyFont="1" applyFill="1" applyBorder="1" applyAlignment="1">
      <alignment vertical="top" wrapText="1"/>
    </xf>
    <xf numFmtId="4" fontId="10" fillId="5" borderId="3" xfId="0" applyNumberFormat="1" applyFont="1" applyFill="1" applyBorder="1" applyAlignment="1">
      <alignment vertical="top" wrapText="1"/>
    </xf>
    <xf numFmtId="3" fontId="9" fillId="5" borderId="2" xfId="0" applyNumberFormat="1" applyFont="1" applyFill="1" applyBorder="1" applyAlignment="1">
      <alignment vertical="top"/>
    </xf>
    <xf numFmtId="0" fontId="11" fillId="5" borderId="3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vertical="center" wrapText="1"/>
    </xf>
    <xf numFmtId="168" fontId="9" fillId="5" borderId="1" xfId="0" applyNumberFormat="1" applyFont="1" applyFill="1" applyBorder="1" applyAlignment="1">
      <alignment vertical="center" wrapText="1"/>
    </xf>
    <xf numFmtId="168" fontId="11" fillId="7" borderId="1" xfId="0" applyNumberFormat="1" applyFont="1" applyFill="1" applyBorder="1" applyAlignment="1">
      <alignment vertical="center" wrapText="1"/>
    </xf>
    <xf numFmtId="168" fontId="9" fillId="5" borderId="11" xfId="0" applyNumberFormat="1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168" fontId="9" fillId="5" borderId="3" xfId="0" applyNumberFormat="1" applyFont="1" applyFill="1" applyBorder="1" applyAlignment="1">
      <alignment vertical="center" wrapText="1"/>
    </xf>
    <xf numFmtId="168" fontId="9" fillId="5" borderId="2" xfId="0" quotePrefix="1" applyNumberFormat="1" applyFont="1" applyFill="1" applyBorder="1" applyAlignment="1">
      <alignment horizontal="right" vertical="top" wrapText="1"/>
    </xf>
    <xf numFmtId="168" fontId="9" fillId="5" borderId="11" xfId="0" quotePrefix="1" applyNumberFormat="1" applyFont="1" applyFill="1" applyBorder="1" applyAlignment="1">
      <alignment horizontal="right" vertical="top" wrapText="1"/>
    </xf>
    <xf numFmtId="10" fontId="9" fillId="5" borderId="11" xfId="6" applyNumberFormat="1" applyFont="1" applyFill="1" applyBorder="1" applyAlignment="1">
      <alignment horizontal="right" vertical="top" wrapText="1"/>
    </xf>
    <xf numFmtId="9" fontId="9" fillId="5" borderId="3" xfId="6" quotePrefix="1" applyFont="1" applyFill="1" applyBorder="1" applyAlignment="1">
      <alignment horizontal="right" vertical="top" wrapText="1"/>
    </xf>
    <xf numFmtId="0" fontId="11" fillId="7" borderId="1" xfId="0" applyFont="1" applyFill="1" applyBorder="1" applyAlignment="1">
      <alignment horizontal="center" vertical="top" wrapText="1"/>
    </xf>
    <xf numFmtId="0" fontId="11" fillId="9" borderId="1" xfId="0" applyNumberFormat="1" applyFont="1" applyFill="1" applyBorder="1" applyAlignment="1">
      <alignment horizontal="right" vertical="top" wrapText="1"/>
    </xf>
    <xf numFmtId="0" fontId="11" fillId="9" borderId="1" xfId="0" applyFont="1" applyFill="1" applyBorder="1" applyAlignment="1">
      <alignment horizontal="center" vertical="top" wrapText="1"/>
    </xf>
    <xf numFmtId="168" fontId="11" fillId="9" borderId="1" xfId="0" quotePrefix="1" applyNumberFormat="1" applyFont="1" applyFill="1" applyBorder="1" applyAlignment="1">
      <alignment horizontal="right" vertical="top" wrapText="1"/>
    </xf>
    <xf numFmtId="49" fontId="27" fillId="5" borderId="0" xfId="0" applyNumberFormat="1" applyFont="1" applyFill="1" applyAlignment="1">
      <alignment vertical="top"/>
    </xf>
    <xf numFmtId="3" fontId="11" fillId="5" borderId="0" xfId="0" applyNumberFormat="1" applyFont="1" applyFill="1" applyAlignment="1">
      <alignment vertical="top"/>
    </xf>
    <xf numFmtId="0" fontId="11" fillId="5" borderId="0" xfId="0" applyFont="1" applyFill="1" applyAlignment="1">
      <alignment horizontal="center" vertical="top"/>
    </xf>
    <xf numFmtId="3" fontId="10" fillId="5" borderId="6" xfId="0" applyNumberFormat="1" applyFont="1" applyFill="1" applyBorder="1" applyAlignment="1">
      <alignment horizontal="center" vertical="top" wrapText="1"/>
    </xf>
    <xf numFmtId="0" fontId="11" fillId="5" borderId="0" xfId="0" applyNumberFormat="1" applyFont="1" applyFill="1" applyBorder="1" applyAlignment="1">
      <alignment horizontal="center" vertical="top" wrapText="1"/>
    </xf>
    <xf numFmtId="0" fontId="9" fillId="5" borderId="1" xfId="0" applyNumberFormat="1" applyFont="1" applyFill="1" applyBorder="1" applyAlignment="1">
      <alignment horizontal="right" vertical="top" wrapText="1"/>
    </xf>
    <xf numFmtId="3" fontId="9" fillId="5" borderId="1" xfId="0" applyNumberFormat="1" applyFont="1" applyFill="1" applyBorder="1" applyAlignment="1">
      <alignment vertical="top" wrapText="1"/>
    </xf>
    <xf numFmtId="0" fontId="9" fillId="9" borderId="3" xfId="0" applyNumberFormat="1" applyFont="1" applyFill="1" applyBorder="1" applyAlignment="1">
      <alignment horizontal="right" vertical="top" wrapText="1"/>
    </xf>
    <xf numFmtId="0" fontId="10" fillId="5" borderId="6" xfId="0" applyFont="1" applyFill="1" applyBorder="1" applyAlignment="1">
      <alignment horizontal="center" vertical="top" wrapText="1"/>
    </xf>
    <xf numFmtId="0" fontId="11" fillId="7" borderId="2" xfId="0" applyNumberFormat="1" applyFont="1" applyFill="1" applyBorder="1" applyAlignment="1">
      <alignment horizontal="right" vertical="top" wrapText="1"/>
    </xf>
    <xf numFmtId="164" fontId="9" fillId="2" borderId="17" xfId="0" applyNumberFormat="1" applyFont="1" applyFill="1" applyBorder="1" applyAlignment="1">
      <alignment horizontal="center" vertical="top"/>
    </xf>
    <xf numFmtId="165" fontId="9" fillId="5" borderId="11" xfId="6" applyNumberFormat="1" applyFont="1" applyFill="1" applyBorder="1" applyAlignment="1">
      <alignment vertical="top" wrapText="1"/>
    </xf>
    <xf numFmtId="9" fontId="9" fillId="5" borderId="3" xfId="6" applyNumberFormat="1" applyFont="1" applyFill="1" applyBorder="1" applyAlignment="1">
      <alignment vertical="top" wrapText="1"/>
    </xf>
    <xf numFmtId="49" fontId="11" fillId="9" borderId="2" xfId="0" applyNumberFormat="1" applyFont="1" applyFill="1" applyBorder="1" applyAlignment="1">
      <alignment horizontal="right" vertical="top" wrapText="1"/>
    </xf>
    <xf numFmtId="49" fontId="11" fillId="9" borderId="2" xfId="0" applyNumberFormat="1" applyFont="1" applyFill="1" applyBorder="1" applyAlignment="1">
      <alignment vertical="top" wrapText="1"/>
    </xf>
    <xf numFmtId="49" fontId="11" fillId="9" borderId="2" xfId="0" applyNumberFormat="1" applyFont="1" applyFill="1" applyBorder="1" applyAlignment="1">
      <alignment horizontal="center" vertical="top" wrapText="1"/>
    </xf>
    <xf numFmtId="0" fontId="11" fillId="9" borderId="1" xfId="0" applyNumberFormat="1" applyFont="1" applyFill="1" applyBorder="1" applyAlignment="1">
      <alignment horizontal="center" vertical="top" wrapText="1"/>
    </xf>
    <xf numFmtId="165" fontId="9" fillId="5" borderId="2" xfId="6" applyNumberFormat="1" applyFont="1" applyFill="1" applyBorder="1" applyAlignment="1">
      <alignment vertical="top" wrapText="1"/>
    </xf>
    <xf numFmtId="0" fontId="10" fillId="5" borderId="11" xfId="0" applyFont="1" applyFill="1" applyBorder="1" applyAlignment="1">
      <alignment horizontal="center" vertical="top" wrapText="1"/>
    </xf>
    <xf numFmtId="0" fontId="17" fillId="5" borderId="2" xfId="0" applyNumberFormat="1" applyFont="1" applyFill="1" applyBorder="1" applyAlignment="1">
      <alignment horizontal="right" vertical="top"/>
    </xf>
    <xf numFmtId="0" fontId="17" fillId="5" borderId="11" xfId="0" applyNumberFormat="1" applyFont="1" applyFill="1" applyBorder="1" applyAlignment="1">
      <alignment horizontal="right" vertical="top"/>
    </xf>
    <xf numFmtId="0" fontId="11" fillId="9" borderId="1" xfId="0" applyFont="1" applyFill="1" applyBorder="1" applyAlignment="1">
      <alignment horizontal="center" vertical="top"/>
    </xf>
    <xf numFmtId="1" fontId="11" fillId="9" borderId="1" xfId="0" applyNumberFormat="1" applyFont="1" applyFill="1" applyBorder="1" applyAlignment="1">
      <alignment horizontal="center" vertical="top"/>
    </xf>
    <xf numFmtId="0" fontId="11" fillId="9" borderId="1" xfId="0" applyNumberFormat="1" applyFont="1" applyFill="1" applyBorder="1" applyAlignment="1">
      <alignment horizontal="center" vertical="top"/>
    </xf>
    <xf numFmtId="3" fontId="9" fillId="5" borderId="11" xfId="0" applyNumberFormat="1" applyFont="1" applyFill="1" applyBorder="1" applyAlignment="1">
      <alignment horizontal="center" vertical="top"/>
    </xf>
    <xf numFmtId="4" fontId="9" fillId="2" borderId="11" xfId="0" applyNumberFormat="1" applyFont="1" applyFill="1" applyBorder="1" applyAlignment="1">
      <alignment vertical="top"/>
    </xf>
    <xf numFmtId="3" fontId="9" fillId="5" borderId="3" xfId="0" applyNumberFormat="1" applyFont="1" applyFill="1" applyBorder="1" applyAlignment="1">
      <alignment horizontal="center" vertical="top"/>
    </xf>
    <xf numFmtId="0" fontId="11" fillId="9" borderId="1" xfId="0" applyFont="1" applyFill="1" applyBorder="1" applyAlignment="1">
      <alignment vertical="top"/>
    </xf>
    <xf numFmtId="0" fontId="9" fillId="5" borderId="2" xfId="0" applyFont="1" applyFill="1" applyBorder="1" applyAlignment="1">
      <alignment vertical="top"/>
    </xf>
    <xf numFmtId="0" fontId="9" fillId="5" borderId="2" xfId="0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9" fillId="5" borderId="3" xfId="0" applyFont="1" applyFill="1" applyBorder="1" applyAlignment="1">
      <alignment horizontal="center" vertical="top"/>
    </xf>
    <xf numFmtId="10" fontId="9" fillId="5" borderId="11" xfId="0" applyNumberFormat="1" applyFont="1" applyFill="1" applyBorder="1" applyAlignment="1">
      <alignment vertical="top" wrapText="1"/>
    </xf>
    <xf numFmtId="10" fontId="9" fillId="5" borderId="3" xfId="0" applyNumberFormat="1" applyFont="1" applyFill="1" applyBorder="1" applyAlignment="1">
      <alignment vertical="top" wrapText="1"/>
    </xf>
    <xf numFmtId="0" fontId="16" fillId="5" borderId="0" xfId="0" applyFont="1" applyFill="1" applyAlignment="1">
      <alignment vertical="top"/>
    </xf>
    <xf numFmtId="3" fontId="17" fillId="5" borderId="0" xfId="0" applyNumberFormat="1" applyFont="1" applyFill="1" applyAlignment="1">
      <alignment vertical="top"/>
    </xf>
    <xf numFmtId="3" fontId="9" fillId="5" borderId="3" xfId="0" applyNumberFormat="1" applyFont="1" applyFill="1" applyBorder="1" applyAlignment="1">
      <alignment vertical="top"/>
    </xf>
    <xf numFmtId="4" fontId="13" fillId="5" borderId="2" xfId="0" applyNumberFormat="1" applyFont="1" applyFill="1" applyBorder="1" applyAlignment="1" applyProtection="1">
      <alignment vertical="top" wrapText="1"/>
      <protection locked="0"/>
    </xf>
    <xf numFmtId="4" fontId="9" fillId="5" borderId="2" xfId="0" applyNumberFormat="1" applyFont="1" applyFill="1" applyBorder="1" applyAlignment="1" applyProtection="1">
      <alignment vertical="top"/>
      <protection locked="0"/>
    </xf>
    <xf numFmtId="0" fontId="9" fillId="2" borderId="11" xfId="0" applyFont="1" applyFill="1" applyBorder="1" applyAlignment="1" applyProtection="1">
      <alignment vertical="top"/>
      <protection hidden="1"/>
    </xf>
    <xf numFmtId="4" fontId="9" fillId="2" borderId="11" xfId="0" applyNumberFormat="1" applyFont="1" applyFill="1" applyBorder="1" applyAlignment="1" applyProtection="1">
      <alignment vertical="top"/>
      <protection hidden="1"/>
    </xf>
    <xf numFmtId="9" fontId="9" fillId="2" borderId="11" xfId="0" applyNumberFormat="1" applyFont="1" applyFill="1" applyBorder="1" applyAlignment="1" applyProtection="1">
      <alignment vertical="top"/>
      <protection locked="0"/>
    </xf>
    <xf numFmtId="4" fontId="13" fillId="5" borderId="11" xfId="0" applyNumberFormat="1" applyFont="1" applyFill="1" applyBorder="1" applyAlignment="1" applyProtection="1">
      <alignment vertical="top" wrapText="1"/>
      <protection locked="0"/>
    </xf>
    <xf numFmtId="4" fontId="9" fillId="2" borderId="11" xfId="0" applyNumberFormat="1" applyFont="1" applyFill="1" applyBorder="1" applyAlignment="1" applyProtection="1">
      <alignment vertical="top"/>
      <protection locked="0"/>
    </xf>
    <xf numFmtId="4" fontId="9" fillId="5" borderId="11" xfId="0" applyNumberFormat="1" applyFont="1" applyFill="1" applyBorder="1" applyAlignment="1" applyProtection="1">
      <alignment vertical="top"/>
      <protection locked="0"/>
    </xf>
    <xf numFmtId="4" fontId="13" fillId="5" borderId="3" xfId="0" applyNumberFormat="1" applyFont="1" applyFill="1" applyBorder="1" applyAlignment="1" applyProtection="1">
      <alignment vertical="top" wrapText="1"/>
      <protection locked="0"/>
    </xf>
    <xf numFmtId="4" fontId="9" fillId="5" borderId="3" xfId="0" applyNumberFormat="1" applyFont="1" applyFill="1" applyBorder="1" applyAlignment="1" applyProtection="1">
      <alignment vertical="top"/>
      <protection locked="0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vertical="top" wrapText="1"/>
    </xf>
    <xf numFmtId="0" fontId="9" fillId="5" borderId="2" xfId="0" applyFont="1" applyFill="1" applyBorder="1" applyAlignment="1" applyProtection="1">
      <alignment vertical="top"/>
      <protection hidden="1"/>
    </xf>
    <xf numFmtId="4" fontId="9" fillId="5" borderId="2" xfId="0" applyNumberFormat="1" applyFont="1" applyFill="1" applyBorder="1" applyAlignment="1" applyProtection="1">
      <alignment vertical="top"/>
      <protection hidden="1"/>
    </xf>
    <xf numFmtId="9" fontId="9" fillId="5" borderId="2" xfId="6" applyFont="1" applyFill="1" applyBorder="1" applyAlignment="1" applyProtection="1">
      <alignment vertical="top"/>
      <protection hidden="1"/>
    </xf>
    <xf numFmtId="4" fontId="9" fillId="5" borderId="2" xfId="0" applyNumberFormat="1" applyFont="1" applyFill="1" applyBorder="1" applyAlignment="1">
      <alignment horizontal="center" vertical="top" wrapText="1"/>
    </xf>
    <xf numFmtId="0" fontId="9" fillId="5" borderId="11" xfId="0" applyFont="1" applyFill="1" applyBorder="1" applyAlignment="1" applyProtection="1">
      <alignment vertical="top"/>
      <protection hidden="1"/>
    </xf>
    <xf numFmtId="4" fontId="9" fillId="5" borderId="11" xfId="0" applyNumberFormat="1" applyFont="1" applyFill="1" applyBorder="1" applyAlignment="1" applyProtection="1">
      <alignment vertical="top"/>
      <protection hidden="1"/>
    </xf>
    <xf numFmtId="9" fontId="9" fillId="5" borderId="11" xfId="6" applyFont="1" applyFill="1" applyBorder="1" applyAlignment="1" applyProtection="1">
      <alignment vertical="top"/>
      <protection hidden="1"/>
    </xf>
    <xf numFmtId="4" fontId="9" fillId="5" borderId="11" xfId="0" applyNumberFormat="1" applyFont="1" applyFill="1" applyBorder="1" applyAlignment="1">
      <alignment horizontal="center" vertical="top" wrapText="1"/>
    </xf>
    <xf numFmtId="4" fontId="9" fillId="2" borderId="11" xfId="0" applyNumberFormat="1" applyFont="1" applyFill="1" applyBorder="1" applyAlignment="1" applyProtection="1">
      <alignment horizontal="right" vertical="top"/>
      <protection locked="0"/>
    </xf>
    <xf numFmtId="0" fontId="9" fillId="5" borderId="3" xfId="0" applyFont="1" applyFill="1" applyBorder="1" applyAlignment="1" applyProtection="1">
      <alignment vertical="top"/>
      <protection hidden="1"/>
    </xf>
    <xf numFmtId="4" fontId="9" fillId="5" borderId="3" xfId="0" applyNumberFormat="1" applyFont="1" applyFill="1" applyBorder="1" applyAlignment="1" applyProtection="1">
      <alignment vertical="top"/>
      <protection hidden="1"/>
    </xf>
    <xf numFmtId="9" fontId="9" fillId="5" borderId="3" xfId="6" applyFont="1" applyFill="1" applyBorder="1" applyAlignment="1" applyProtection="1">
      <alignment vertical="top"/>
      <protection hidden="1"/>
    </xf>
    <xf numFmtId="4" fontId="9" fillId="5" borderId="3" xfId="0" applyNumberFormat="1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right" vertical="top"/>
    </xf>
    <xf numFmtId="0" fontId="11" fillId="10" borderId="10" xfId="0" applyFont="1" applyFill="1" applyBorder="1" applyAlignment="1">
      <alignment vertical="top"/>
    </xf>
    <xf numFmtId="4" fontId="11" fillId="10" borderId="9" xfId="0" applyNumberFormat="1" applyFont="1" applyFill="1" applyBorder="1" applyAlignment="1">
      <alignment vertical="top"/>
    </xf>
    <xf numFmtId="4" fontId="11" fillId="10" borderId="9" xfId="0" applyNumberFormat="1" applyFont="1" applyFill="1" applyBorder="1" applyAlignment="1">
      <alignment horizontal="center" vertical="top"/>
    </xf>
    <xf numFmtId="4" fontId="11" fillId="10" borderId="7" xfId="0" applyNumberFormat="1" applyFont="1" applyFill="1" applyBorder="1" applyAlignment="1">
      <alignment vertical="top"/>
    </xf>
    <xf numFmtId="4" fontId="11" fillId="6" borderId="10" xfId="0" applyNumberFormat="1" applyFont="1" applyFill="1" applyBorder="1" applyAlignment="1">
      <alignment vertical="top"/>
    </xf>
    <xf numFmtId="4" fontId="11" fillId="6" borderId="9" xfId="0" applyNumberFormat="1" applyFont="1" applyFill="1" applyBorder="1" applyAlignment="1">
      <alignment vertical="top"/>
    </xf>
    <xf numFmtId="4" fontId="11" fillId="6" borderId="7" xfId="0" applyNumberFormat="1" applyFont="1" applyFill="1" applyBorder="1" applyAlignment="1">
      <alignment vertical="top"/>
    </xf>
    <xf numFmtId="0" fontId="9" fillId="6" borderId="2" xfId="0" applyFont="1" applyFill="1" applyBorder="1" applyAlignment="1">
      <alignment horizontal="right" vertical="top"/>
    </xf>
    <xf numFmtId="0" fontId="9" fillId="6" borderId="2" xfId="0" applyFont="1" applyFill="1" applyBorder="1" applyAlignment="1">
      <alignment vertical="top"/>
    </xf>
    <xf numFmtId="4" fontId="9" fillId="5" borderId="2" xfId="0" applyNumberFormat="1" applyFont="1" applyFill="1" applyBorder="1" applyAlignment="1">
      <alignment horizontal="right" vertical="top"/>
    </xf>
    <xf numFmtId="0" fontId="9" fillId="6" borderId="11" xfId="0" applyFont="1" applyFill="1" applyBorder="1" applyAlignment="1">
      <alignment horizontal="right" vertical="top"/>
    </xf>
    <xf numFmtId="0" fontId="9" fillId="6" borderId="11" xfId="0" applyFont="1" applyFill="1" applyBorder="1" applyAlignment="1">
      <alignment vertical="top"/>
    </xf>
    <xf numFmtId="4" fontId="9" fillId="6" borderId="11" xfId="0" applyNumberFormat="1" applyFont="1" applyFill="1" applyBorder="1" applyAlignment="1">
      <alignment horizontal="right" vertical="top"/>
    </xf>
    <xf numFmtId="0" fontId="11" fillId="6" borderId="3" xfId="0" applyFont="1" applyFill="1" applyBorder="1" applyAlignment="1">
      <alignment horizontal="right" vertical="top"/>
    </xf>
    <xf numFmtId="0" fontId="11" fillId="6" borderId="3" xfId="0" applyFont="1" applyFill="1" applyBorder="1" applyAlignment="1">
      <alignment vertical="top"/>
    </xf>
    <xf numFmtId="4" fontId="11" fillId="6" borderId="3" xfId="0" applyNumberFormat="1" applyFont="1" applyFill="1" applyBorder="1" applyAlignment="1">
      <alignment horizontal="right" vertical="top"/>
    </xf>
    <xf numFmtId="0" fontId="9" fillId="14" borderId="2" xfId="0" applyFont="1" applyFill="1" applyBorder="1" applyAlignment="1">
      <alignment horizontal="right" vertical="top"/>
    </xf>
    <xf numFmtId="0" fontId="9" fillId="14" borderId="2" xfId="0" applyFont="1" applyFill="1" applyBorder="1" applyAlignment="1">
      <alignment vertical="top"/>
    </xf>
    <xf numFmtId="4" fontId="9" fillId="3" borderId="2" xfId="0" applyNumberFormat="1" applyFont="1" applyFill="1" applyBorder="1" applyAlignment="1">
      <alignment horizontal="right" vertical="top"/>
    </xf>
    <xf numFmtId="0" fontId="11" fillId="3" borderId="0" xfId="0" applyFont="1" applyFill="1" applyAlignment="1">
      <alignment vertical="top"/>
    </xf>
    <xf numFmtId="0" fontId="9" fillId="14" borderId="11" xfId="0" applyFont="1" applyFill="1" applyBorder="1" applyAlignment="1">
      <alignment horizontal="right" vertical="top"/>
    </xf>
    <xf numFmtId="0" fontId="9" fillId="14" borderId="11" xfId="0" applyFont="1" applyFill="1" applyBorder="1" applyAlignment="1">
      <alignment vertical="top"/>
    </xf>
    <xf numFmtId="4" fontId="9" fillId="14" borderId="11" xfId="0" applyNumberFormat="1" applyFont="1" applyFill="1" applyBorder="1" applyAlignment="1">
      <alignment horizontal="right" vertical="top"/>
    </xf>
    <xf numFmtId="0" fontId="11" fillId="14" borderId="3" xfId="0" applyFont="1" applyFill="1" applyBorder="1" applyAlignment="1">
      <alignment horizontal="right" vertical="top"/>
    </xf>
    <xf numFmtId="0" fontId="11" fillId="14" borderId="3" xfId="0" applyFont="1" applyFill="1" applyBorder="1" applyAlignment="1">
      <alignment vertical="top"/>
    </xf>
    <xf numFmtId="4" fontId="11" fillId="14" borderId="3" xfId="0" applyNumberFormat="1" applyFont="1" applyFill="1" applyBorder="1" applyAlignment="1">
      <alignment horizontal="right" vertical="top"/>
    </xf>
    <xf numFmtId="0" fontId="11" fillId="11" borderId="11" xfId="0" applyFont="1" applyFill="1" applyBorder="1" applyAlignment="1">
      <alignment horizontal="right" vertical="top"/>
    </xf>
    <xf numFmtId="0" fontId="11" fillId="11" borderId="11" xfId="0" applyFont="1" applyFill="1" applyBorder="1" applyAlignment="1">
      <alignment vertical="top"/>
    </xf>
    <xf numFmtId="4" fontId="11" fillId="11" borderId="11" xfId="0" applyNumberFormat="1" applyFont="1" applyFill="1" applyBorder="1" applyAlignment="1">
      <alignment vertical="top"/>
    </xf>
    <xf numFmtId="0" fontId="11" fillId="7" borderId="0" xfId="0" applyFont="1" applyFill="1" applyAlignment="1">
      <alignment vertical="top"/>
    </xf>
    <xf numFmtId="0" fontId="11" fillId="11" borderId="3" xfId="0" applyFont="1" applyFill="1" applyBorder="1" applyAlignment="1">
      <alignment horizontal="right" vertical="top"/>
    </xf>
    <xf numFmtId="0" fontId="11" fillId="11" borderId="3" xfId="0" applyFont="1" applyFill="1" applyBorder="1" applyAlignment="1">
      <alignment vertical="top"/>
    </xf>
    <xf numFmtId="4" fontId="11" fillId="11" borderId="3" xfId="0" applyNumberFormat="1" applyFont="1" applyFill="1" applyBorder="1" applyAlignment="1">
      <alignment vertical="top"/>
    </xf>
    <xf numFmtId="4" fontId="9" fillId="6" borderId="2" xfId="0" applyNumberFormat="1" applyFont="1" applyFill="1" applyBorder="1" applyAlignment="1">
      <alignment vertical="top"/>
    </xf>
    <xf numFmtId="4" fontId="11" fillId="6" borderId="3" xfId="0" applyNumberFormat="1" applyFont="1" applyFill="1" applyBorder="1" applyAlignment="1">
      <alignment vertical="top"/>
    </xf>
    <xf numFmtId="4" fontId="9" fillId="6" borderId="11" xfId="0" applyNumberFormat="1" applyFont="1" applyFill="1" applyBorder="1" applyAlignment="1">
      <alignment vertical="top"/>
    </xf>
    <xf numFmtId="0" fontId="11" fillId="12" borderId="2" xfId="0" applyFont="1" applyFill="1" applyBorder="1" applyAlignment="1">
      <alignment horizontal="right" vertical="top"/>
    </xf>
    <xf numFmtId="0" fontId="11" fillId="12" borderId="2" xfId="0" applyFont="1" applyFill="1" applyBorder="1" applyAlignment="1">
      <alignment vertical="top"/>
    </xf>
    <xf numFmtId="4" fontId="11" fillId="12" borderId="2" xfId="0" applyNumberFormat="1" applyFont="1" applyFill="1" applyBorder="1" applyAlignment="1">
      <alignment vertical="top"/>
    </xf>
    <xf numFmtId="0" fontId="11" fillId="9" borderId="0" xfId="0" applyFont="1" applyFill="1" applyAlignment="1">
      <alignment vertical="top"/>
    </xf>
    <xf numFmtId="0" fontId="11" fillId="12" borderId="3" xfId="0" applyFont="1" applyFill="1" applyBorder="1" applyAlignment="1">
      <alignment horizontal="right" vertical="top"/>
    </xf>
    <xf numFmtId="0" fontId="11" fillId="12" borderId="3" xfId="0" applyFont="1" applyFill="1" applyBorder="1" applyAlignment="1">
      <alignment vertical="top"/>
    </xf>
    <xf numFmtId="4" fontId="11" fillId="12" borderId="3" xfId="0" applyNumberFormat="1" applyFont="1" applyFill="1" applyBorder="1" applyAlignment="1">
      <alignment vertical="top"/>
    </xf>
    <xf numFmtId="4" fontId="11" fillId="5" borderId="2" xfId="0" applyNumberFormat="1" applyFont="1" applyFill="1" applyBorder="1" applyAlignment="1">
      <alignment horizontal="right" vertical="top" wrapText="1"/>
    </xf>
    <xf numFmtId="4" fontId="11" fillId="5" borderId="11" xfId="0" applyNumberFormat="1" applyFont="1" applyFill="1" applyBorder="1" applyAlignment="1">
      <alignment horizontal="right" vertical="top" wrapText="1"/>
    </xf>
    <xf numFmtId="4" fontId="9" fillId="2" borderId="11" xfId="0" applyNumberFormat="1" applyFont="1" applyFill="1" applyBorder="1" applyAlignment="1">
      <alignment horizontal="right" vertical="top" wrapText="1"/>
    </xf>
    <xf numFmtId="4" fontId="9" fillId="2" borderId="11" xfId="0" applyNumberFormat="1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right" vertical="top" wrapText="1"/>
    </xf>
    <xf numFmtId="0" fontId="18" fillId="5" borderId="2" xfId="0" applyFont="1" applyFill="1" applyBorder="1" applyAlignment="1">
      <alignment vertical="top"/>
    </xf>
    <xf numFmtId="0" fontId="18" fillId="5" borderId="2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/>
    </xf>
    <xf numFmtId="3" fontId="11" fillId="9" borderId="1" xfId="0" applyNumberFormat="1" applyFont="1" applyFill="1" applyBorder="1" applyAlignment="1">
      <alignment vertical="top" wrapText="1"/>
    </xf>
    <xf numFmtId="4" fontId="11" fillId="9" borderId="1" xfId="0" applyNumberFormat="1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vertical="top" wrapText="1"/>
    </xf>
    <xf numFmtId="0" fontId="11" fillId="7" borderId="0" xfId="0" applyFont="1" applyFill="1" applyAlignment="1">
      <alignment horizontal="center" vertical="top"/>
    </xf>
    <xf numFmtId="0" fontId="10" fillId="5" borderId="11" xfId="0" applyFont="1" applyFill="1" applyBorder="1" applyAlignment="1">
      <alignment horizontal="right" vertical="top" wrapText="1"/>
    </xf>
    <xf numFmtId="0" fontId="10" fillId="5" borderId="11" xfId="0" applyFont="1" applyFill="1" applyBorder="1" applyAlignment="1">
      <alignment vertical="top"/>
    </xf>
    <xf numFmtId="4" fontId="10" fillId="5" borderId="11" xfId="0" applyNumberFormat="1" applyFont="1" applyFill="1" applyBorder="1" applyAlignment="1">
      <alignment vertical="top" wrapText="1"/>
    </xf>
    <xf numFmtId="4" fontId="9" fillId="2" borderId="11" xfId="0" applyNumberFormat="1" applyFont="1" applyFill="1" applyBorder="1" applyAlignment="1" applyProtection="1">
      <alignment horizontal="center" vertical="top"/>
      <protection hidden="1"/>
    </xf>
    <xf numFmtId="4" fontId="9" fillId="5" borderId="2" xfId="0" applyNumberFormat="1" applyFont="1" applyFill="1" applyBorder="1" applyAlignment="1" applyProtection="1">
      <alignment horizontal="center" vertical="top"/>
      <protection hidden="1"/>
    </xf>
    <xf numFmtId="4" fontId="9" fillId="5" borderId="11" xfId="0" applyNumberFormat="1" applyFont="1" applyFill="1" applyBorder="1" applyAlignment="1" applyProtection="1">
      <alignment horizontal="center" vertical="top"/>
      <protection hidden="1"/>
    </xf>
    <xf numFmtId="4" fontId="9" fillId="5" borderId="3" xfId="0" applyNumberFormat="1" applyFont="1" applyFill="1" applyBorder="1" applyAlignment="1" applyProtection="1">
      <alignment horizontal="center" vertical="top"/>
      <protection hidden="1"/>
    </xf>
    <xf numFmtId="9" fontId="9" fillId="5" borderId="2" xfId="0" applyNumberFormat="1" applyFont="1" applyFill="1" applyBorder="1" applyAlignment="1" applyProtection="1">
      <alignment vertical="top"/>
      <protection locked="0"/>
    </xf>
    <xf numFmtId="9" fontId="9" fillId="5" borderId="11" xfId="0" applyNumberFormat="1" applyFont="1" applyFill="1" applyBorder="1" applyAlignment="1" applyProtection="1">
      <alignment vertical="top"/>
      <protection locked="0"/>
    </xf>
    <xf numFmtId="9" fontId="9" fillId="5" borderId="3" xfId="0" applyNumberFormat="1" applyFont="1" applyFill="1" applyBorder="1" applyAlignment="1" applyProtection="1">
      <alignment vertical="top"/>
      <protection locked="0"/>
    </xf>
    <xf numFmtId="0" fontId="9" fillId="5" borderId="1" xfId="0" applyFont="1" applyFill="1" applyBorder="1" applyAlignment="1">
      <alignment horizontal="right" vertical="top"/>
    </xf>
    <xf numFmtId="0" fontId="9" fillId="5" borderId="1" xfId="0" applyFont="1" applyFill="1" applyBorder="1" applyAlignment="1" applyProtection="1">
      <alignment vertical="top"/>
      <protection hidden="1"/>
    </xf>
    <xf numFmtId="4" fontId="9" fillId="5" borderId="1" xfId="0" applyNumberFormat="1" applyFont="1" applyFill="1" applyBorder="1" applyAlignment="1" applyProtection="1">
      <alignment horizontal="center" vertical="top"/>
      <protection hidden="1"/>
    </xf>
    <xf numFmtId="0" fontId="11" fillId="5" borderId="11" xfId="0" applyFont="1" applyFill="1" applyBorder="1" applyAlignment="1">
      <alignment horizontal="right" vertical="top"/>
    </xf>
    <xf numFmtId="0" fontId="11" fillId="5" borderId="11" xfId="0" applyFont="1" applyFill="1" applyBorder="1" applyAlignment="1" applyProtection="1">
      <alignment vertical="top"/>
      <protection hidden="1"/>
    </xf>
    <xf numFmtId="0" fontId="11" fillId="5" borderId="3" xfId="0" applyFont="1" applyFill="1" applyBorder="1" applyAlignment="1">
      <alignment horizontal="right" vertical="top" wrapText="1"/>
    </xf>
    <xf numFmtId="3" fontId="11" fillId="7" borderId="1" xfId="0" applyNumberFormat="1" applyFont="1" applyFill="1" applyBorder="1" applyAlignment="1">
      <alignment vertical="top" wrapText="1"/>
    </xf>
    <xf numFmtId="168" fontId="9" fillId="5" borderId="2" xfId="0" applyNumberFormat="1" applyFont="1" applyFill="1" applyBorder="1" applyAlignment="1">
      <alignment vertical="top" wrapText="1"/>
    </xf>
    <xf numFmtId="168" fontId="9" fillId="5" borderId="3" xfId="0" applyNumberFormat="1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 wrapText="1"/>
    </xf>
    <xf numFmtId="168" fontId="9" fillId="5" borderId="1" xfId="0" applyNumberFormat="1" applyFont="1" applyFill="1" applyBorder="1" applyAlignment="1">
      <alignment vertical="top" wrapText="1"/>
    </xf>
    <xf numFmtId="168" fontId="9" fillId="5" borderId="11" xfId="0" applyNumberFormat="1" applyFont="1" applyFill="1" applyBorder="1" applyAlignment="1">
      <alignment vertical="top" wrapText="1"/>
    </xf>
    <xf numFmtId="4" fontId="9" fillId="5" borderId="11" xfId="0" applyNumberFormat="1" applyFont="1" applyFill="1" applyBorder="1" applyAlignment="1">
      <alignment horizontal="center" vertical="top"/>
    </xf>
    <xf numFmtId="3" fontId="9" fillId="9" borderId="11" xfId="0" applyNumberFormat="1" applyFont="1" applyFill="1" applyBorder="1" applyAlignment="1">
      <alignment horizontal="center" vertical="top"/>
    </xf>
    <xf numFmtId="9" fontId="9" fillId="5" borderId="11" xfId="6" applyFont="1" applyFill="1" applyBorder="1" applyAlignment="1">
      <alignment horizontal="center" vertical="top"/>
    </xf>
    <xf numFmtId="3" fontId="9" fillId="9" borderId="3" xfId="0" applyNumberFormat="1" applyFont="1" applyFill="1" applyBorder="1" applyAlignment="1">
      <alignment horizontal="center" vertical="top"/>
    </xf>
    <xf numFmtId="3" fontId="11" fillId="9" borderId="0" xfId="0" applyNumberFormat="1" applyFont="1" applyFill="1" applyAlignment="1">
      <alignment vertical="center"/>
    </xf>
    <xf numFmtId="49" fontId="27" fillId="9" borderId="0" xfId="0" applyNumberFormat="1" applyFont="1" applyFill="1" applyAlignment="1">
      <alignment vertical="center"/>
    </xf>
    <xf numFmtId="0" fontId="18" fillId="9" borderId="0" xfId="0" applyFont="1" applyFill="1" applyAlignment="1">
      <alignment vertical="center"/>
    </xf>
    <xf numFmtId="0" fontId="11" fillId="7" borderId="2" xfId="0" applyFont="1" applyFill="1" applyBorder="1" applyAlignment="1">
      <alignment vertical="top" wrapText="1"/>
    </xf>
    <xf numFmtId="0" fontId="11" fillId="7" borderId="2" xfId="0" applyFont="1" applyFill="1" applyBorder="1" applyAlignment="1">
      <alignment horizontal="center" vertical="top" wrapText="1"/>
    </xf>
    <xf numFmtId="168" fontId="11" fillId="7" borderId="2" xfId="0" applyNumberFormat="1" applyFont="1" applyFill="1" applyBorder="1" applyAlignment="1">
      <alignment vertical="top" wrapText="1"/>
    </xf>
    <xf numFmtId="0" fontId="9" fillId="9" borderId="2" xfId="0" applyNumberFormat="1" applyFont="1" applyFill="1" applyBorder="1" applyAlignment="1">
      <alignment horizontal="right" vertical="top" wrapText="1"/>
    </xf>
    <xf numFmtId="0" fontId="9" fillId="9" borderId="2" xfId="0" applyFont="1" applyFill="1" applyBorder="1" applyAlignment="1">
      <alignment vertical="top" wrapText="1"/>
    </xf>
    <xf numFmtId="0" fontId="9" fillId="9" borderId="2" xfId="0" applyFont="1" applyFill="1" applyBorder="1" applyAlignment="1">
      <alignment horizontal="center" vertical="top" wrapText="1"/>
    </xf>
    <xf numFmtId="168" fontId="9" fillId="9" borderId="2" xfId="0" applyNumberFormat="1" applyFont="1" applyFill="1" applyBorder="1" applyAlignment="1">
      <alignment vertical="top" wrapText="1"/>
    </xf>
    <xf numFmtId="3" fontId="9" fillId="9" borderId="0" xfId="0" applyNumberFormat="1" applyFont="1" applyFill="1" applyAlignment="1">
      <alignment vertical="center"/>
    </xf>
    <xf numFmtId="49" fontId="15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9" fillId="9" borderId="3" xfId="0" applyFont="1" applyFill="1" applyBorder="1" applyAlignment="1">
      <alignment vertical="top" wrapText="1"/>
    </xf>
    <xf numFmtId="0" fontId="9" fillId="9" borderId="3" xfId="0" applyFont="1" applyFill="1" applyBorder="1" applyAlignment="1">
      <alignment horizontal="center" vertical="top" wrapText="1"/>
    </xf>
    <xf numFmtId="168" fontId="9" fillId="9" borderId="3" xfId="0" applyNumberFormat="1" applyFont="1" applyFill="1" applyBorder="1" applyAlignment="1">
      <alignment vertical="top" wrapText="1"/>
    </xf>
    <xf numFmtId="10" fontId="9" fillId="5" borderId="3" xfId="6" quotePrefix="1" applyNumberFormat="1" applyFont="1" applyFill="1" applyBorder="1" applyAlignment="1">
      <alignment horizontal="right" vertical="top" wrapText="1"/>
    </xf>
    <xf numFmtId="0" fontId="11" fillId="5" borderId="2" xfId="0" applyFont="1" applyFill="1" applyBorder="1" applyAlignment="1">
      <alignment horizontal="right" vertical="center" wrapText="1"/>
    </xf>
    <xf numFmtId="3" fontId="11" fillId="5" borderId="2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right" vertical="center" wrapText="1"/>
    </xf>
    <xf numFmtId="3" fontId="11" fillId="9" borderId="2" xfId="0" applyNumberFormat="1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3" fontId="11" fillId="7" borderId="2" xfId="0" applyNumberFormat="1" applyFont="1" applyFill="1" applyBorder="1" applyAlignment="1">
      <alignment vertical="center" wrapText="1"/>
    </xf>
    <xf numFmtId="168" fontId="11" fillId="7" borderId="2" xfId="0" applyNumberFormat="1" applyFont="1" applyFill="1" applyBorder="1" applyAlignment="1">
      <alignment vertical="center" wrapText="1"/>
    </xf>
    <xf numFmtId="168" fontId="11" fillId="9" borderId="2" xfId="0" applyNumberFormat="1" applyFont="1" applyFill="1" applyBorder="1" applyAlignment="1">
      <alignment vertical="center" wrapText="1"/>
    </xf>
    <xf numFmtId="168" fontId="9" fillId="2" borderId="11" xfId="0" applyNumberFormat="1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right" vertical="top" wrapText="1"/>
    </xf>
    <xf numFmtId="3" fontId="11" fillId="5" borderId="11" xfId="0" applyNumberFormat="1" applyFont="1" applyFill="1" applyBorder="1" applyAlignment="1">
      <alignment vertical="top" wrapText="1"/>
    </xf>
    <xf numFmtId="4" fontId="11" fillId="5" borderId="11" xfId="0" applyNumberFormat="1" applyFont="1" applyFill="1" applyBorder="1" applyAlignment="1">
      <alignment vertical="top" wrapText="1"/>
    </xf>
    <xf numFmtId="3" fontId="11" fillId="5" borderId="3" xfId="0" applyNumberFormat="1" applyFont="1" applyFill="1" applyBorder="1" applyAlignment="1">
      <alignment vertical="top"/>
    </xf>
    <xf numFmtId="3" fontId="11" fillId="5" borderId="11" xfId="0" applyNumberFormat="1" applyFont="1" applyFill="1" applyBorder="1" applyAlignment="1">
      <alignment vertical="top"/>
    </xf>
    <xf numFmtId="3" fontId="9" fillId="9" borderId="0" xfId="0" applyNumberFormat="1" applyFont="1" applyFill="1" applyAlignment="1">
      <alignment vertical="top"/>
    </xf>
    <xf numFmtId="49" fontId="15" fillId="9" borderId="0" xfId="0" applyNumberFormat="1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10" fillId="9" borderId="0" xfId="0" applyFont="1" applyFill="1" applyAlignment="1">
      <alignment vertical="top"/>
    </xf>
    <xf numFmtId="10" fontId="9" fillId="5" borderId="1" xfId="6" applyNumberFormat="1" applyFont="1" applyFill="1" applyBorder="1" applyAlignment="1">
      <alignment vertical="top" wrapText="1"/>
    </xf>
    <xf numFmtId="0" fontId="16" fillId="4" borderId="0" xfId="0" applyFont="1" applyFill="1" applyAlignment="1">
      <alignment horizontal="right" vertical="center"/>
    </xf>
    <xf numFmtId="0" fontId="23" fillId="4" borderId="5" xfId="0" applyFont="1" applyFill="1" applyBorder="1" applyAlignment="1">
      <alignment horizontal="right" vertical="center"/>
    </xf>
    <xf numFmtId="3" fontId="23" fillId="4" borderId="5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0" fontId="30" fillId="5" borderId="0" xfId="0" applyFont="1" applyFill="1" applyAlignment="1">
      <alignment vertical="top"/>
    </xf>
    <xf numFmtId="3" fontId="30" fillId="5" borderId="0" xfId="0" applyNumberFormat="1" applyFont="1" applyFill="1" applyAlignment="1">
      <alignment vertical="top"/>
    </xf>
    <xf numFmtId="164" fontId="9" fillId="5" borderId="0" xfId="0" applyNumberFormat="1" applyFont="1" applyFill="1" applyBorder="1" applyAlignment="1">
      <alignment vertical="top"/>
    </xf>
    <xf numFmtId="9" fontId="9" fillId="2" borderId="17" xfId="0" applyNumberFormat="1" applyFont="1" applyFill="1" applyBorder="1" applyAlignment="1">
      <alignment horizontal="center" vertical="top"/>
    </xf>
    <xf numFmtId="9" fontId="9" fillId="2" borderId="21" xfId="0" applyNumberFormat="1" applyFont="1" applyFill="1" applyBorder="1" applyAlignment="1">
      <alignment horizontal="center" vertical="top"/>
    </xf>
    <xf numFmtId="0" fontId="11" fillId="5" borderId="3" xfId="0" applyFont="1" applyFill="1" applyBorder="1" applyAlignment="1">
      <alignment vertical="top" wrapText="1"/>
    </xf>
    <xf numFmtId="0" fontId="18" fillId="5" borderId="3" xfId="0" applyFont="1" applyFill="1" applyBorder="1" applyAlignment="1">
      <alignment horizontal="center" vertical="top" wrapText="1"/>
    </xf>
    <xf numFmtId="165" fontId="11" fillId="5" borderId="3" xfId="6" applyNumberFormat="1" applyFont="1" applyFill="1" applyBorder="1" applyAlignment="1">
      <alignment vertical="top" wrapText="1"/>
    </xf>
    <xf numFmtId="4" fontId="11" fillId="7" borderId="1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9" fontId="31" fillId="5" borderId="0" xfId="0" applyNumberFormat="1" applyFont="1" applyFill="1" applyAlignment="1">
      <alignment vertical="top"/>
    </xf>
    <xf numFmtId="0" fontId="30" fillId="5" borderId="0" xfId="0" applyFont="1" applyFill="1" applyBorder="1" applyAlignment="1">
      <alignment vertical="top"/>
    </xf>
    <xf numFmtId="0" fontId="32" fillId="5" borderId="0" xfId="0" applyFont="1" applyFill="1" applyAlignment="1">
      <alignment horizontal="center" vertical="top"/>
    </xf>
    <xf numFmtId="3" fontId="30" fillId="5" borderId="0" xfId="0" applyNumberFormat="1" applyFont="1" applyFill="1" applyBorder="1" applyAlignment="1">
      <alignment vertical="top"/>
    </xf>
    <xf numFmtId="3" fontId="30" fillId="5" borderId="23" xfId="0" applyNumberFormat="1" applyFont="1" applyFill="1" applyBorder="1" applyAlignment="1">
      <alignment vertical="top"/>
    </xf>
    <xf numFmtId="0" fontId="30" fillId="5" borderId="23" xfId="0" applyFont="1" applyFill="1" applyBorder="1" applyAlignment="1">
      <alignment vertical="top"/>
    </xf>
    <xf numFmtId="9" fontId="30" fillId="5" borderId="23" xfId="0" applyNumberFormat="1" applyFont="1" applyFill="1" applyBorder="1" applyAlignment="1">
      <alignment vertical="top"/>
    </xf>
    <xf numFmtId="3" fontId="30" fillId="5" borderId="24" xfId="0" applyNumberFormat="1" applyFont="1" applyFill="1" applyBorder="1" applyAlignment="1">
      <alignment vertical="top"/>
    </xf>
    <xf numFmtId="0" fontId="30" fillId="5" borderId="24" xfId="0" applyFont="1" applyFill="1" applyBorder="1" applyAlignment="1">
      <alignment horizontal="center" vertical="top" wrapText="1"/>
    </xf>
    <xf numFmtId="0" fontId="30" fillId="5" borderId="24" xfId="0" applyFont="1" applyFill="1" applyBorder="1" applyAlignment="1">
      <alignment vertical="top"/>
    </xf>
    <xf numFmtId="3" fontId="9" fillId="5" borderId="2" xfId="6" applyNumberFormat="1" applyFont="1" applyFill="1" applyBorder="1" applyAlignment="1">
      <alignment horizontal="center" vertical="top" wrapText="1"/>
    </xf>
    <xf numFmtId="3" fontId="9" fillId="5" borderId="11" xfId="6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vertical="top" wrapText="1"/>
    </xf>
    <xf numFmtId="0" fontId="23" fillId="4" borderId="9" xfId="0" applyFont="1" applyFill="1" applyBorder="1" applyAlignment="1">
      <alignment horizontal="right" vertical="center"/>
    </xf>
    <xf numFmtId="0" fontId="23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3" fontId="16" fillId="4" borderId="9" xfId="0" applyNumberFormat="1" applyFont="1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vertical="center"/>
    </xf>
    <xf numFmtId="3" fontId="26" fillId="4" borderId="9" xfId="0" applyNumberFormat="1" applyFont="1" applyFill="1" applyBorder="1" applyAlignment="1">
      <alignment vertical="center"/>
    </xf>
    <xf numFmtId="49" fontId="24" fillId="4" borderId="9" xfId="0" applyNumberFormat="1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25" fillId="4" borderId="9" xfId="0" applyFont="1" applyFill="1" applyBorder="1" applyAlignment="1">
      <alignment vertical="center"/>
    </xf>
    <xf numFmtId="0" fontId="11" fillId="7" borderId="11" xfId="0" applyNumberFormat="1" applyFont="1" applyFill="1" applyBorder="1" applyAlignment="1">
      <alignment horizontal="right" vertical="top" wrapText="1"/>
    </xf>
    <xf numFmtId="0" fontId="21" fillId="8" borderId="9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vertical="center"/>
    </xf>
    <xf numFmtId="9" fontId="9" fillId="5" borderId="11" xfId="6" applyFont="1" applyFill="1" applyBorder="1" applyAlignment="1">
      <alignment horizontal="center" vertical="top" wrapText="1"/>
    </xf>
    <xf numFmtId="164" fontId="9" fillId="5" borderId="25" xfId="0" applyNumberFormat="1" applyFont="1" applyFill="1" applyBorder="1" applyAlignment="1">
      <alignment vertical="top"/>
    </xf>
    <xf numFmtId="3" fontId="9" fillId="5" borderId="3" xfId="9" applyNumberFormat="1" applyFont="1" applyFill="1" applyBorder="1" applyAlignment="1" applyProtection="1">
      <alignment vertical="top" wrapText="1"/>
    </xf>
    <xf numFmtId="169" fontId="9" fillId="5" borderId="3" xfId="6" applyNumberFormat="1" applyFont="1" applyFill="1" applyBorder="1" applyAlignment="1">
      <alignment horizontal="center" vertical="top" wrapText="1"/>
    </xf>
    <xf numFmtId="0" fontId="29" fillId="5" borderId="11" xfId="0" applyNumberFormat="1" applyFont="1" applyFill="1" applyBorder="1" applyAlignment="1">
      <alignment horizontal="right" vertical="top"/>
    </xf>
    <xf numFmtId="3" fontId="18" fillId="5" borderId="11" xfId="0" applyNumberFormat="1" applyFont="1" applyFill="1" applyBorder="1" applyAlignment="1">
      <alignment horizontal="center" vertical="top" wrapText="1"/>
    </xf>
    <xf numFmtId="4" fontId="11" fillId="5" borderId="11" xfId="6" applyNumberFormat="1" applyFont="1" applyFill="1" applyBorder="1" applyAlignment="1">
      <alignment vertical="top" wrapText="1"/>
    </xf>
    <xf numFmtId="9" fontId="16" fillId="4" borderId="9" xfId="0" applyNumberFormat="1" applyFont="1" applyFill="1" applyBorder="1" applyAlignment="1">
      <alignment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vertical="center"/>
    </xf>
    <xf numFmtId="0" fontId="10" fillId="9" borderId="3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top"/>
    </xf>
    <xf numFmtId="0" fontId="9" fillId="5" borderId="12" xfId="0" applyFont="1" applyFill="1" applyBorder="1" applyAlignment="1">
      <alignment vertical="top"/>
    </xf>
    <xf numFmtId="4" fontId="9" fillId="5" borderId="2" xfId="0" applyNumberFormat="1" applyFont="1" applyFill="1" applyBorder="1" applyAlignment="1">
      <alignment horizontal="right" vertical="top" wrapText="1"/>
    </xf>
    <xf numFmtId="0" fontId="14" fillId="8" borderId="9" xfId="0" applyFont="1" applyFill="1" applyBorder="1" applyAlignment="1">
      <alignment horizontal="right" vertical="center"/>
    </xf>
    <xf numFmtId="0" fontId="14" fillId="8" borderId="9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right" vertical="top"/>
    </xf>
    <xf numFmtId="0" fontId="10" fillId="6" borderId="2" xfId="0" applyFont="1" applyFill="1" applyBorder="1" applyAlignment="1">
      <alignment horizontal="left" vertical="top" indent="1"/>
    </xf>
    <xf numFmtId="4" fontId="10" fillId="6" borderId="2" xfId="0" applyNumberFormat="1" applyFont="1" applyFill="1" applyBorder="1" applyAlignment="1">
      <alignment vertical="top"/>
    </xf>
    <xf numFmtId="0" fontId="22" fillId="4" borderId="9" xfId="0" applyFont="1" applyFill="1" applyBorder="1" applyAlignment="1">
      <alignment horizontal="right" vertical="center"/>
    </xf>
    <xf numFmtId="0" fontId="22" fillId="4" borderId="9" xfId="0" applyFont="1" applyFill="1" applyBorder="1" applyAlignment="1">
      <alignment vertical="center"/>
    </xf>
    <xf numFmtId="0" fontId="11" fillId="7" borderId="2" xfId="0" applyFont="1" applyFill="1" applyBorder="1" applyAlignment="1">
      <alignment horizontal="right" vertical="top" wrapText="1"/>
    </xf>
    <xf numFmtId="4" fontId="11" fillId="7" borderId="2" xfId="0" applyNumberFormat="1" applyFont="1" applyFill="1" applyBorder="1" applyAlignment="1">
      <alignment vertical="top" wrapText="1"/>
    </xf>
    <xf numFmtId="3" fontId="10" fillId="5" borderId="11" xfId="0" applyNumberFormat="1" applyFont="1" applyFill="1" applyBorder="1" applyAlignment="1">
      <alignment horizontal="left" vertical="top"/>
    </xf>
    <xf numFmtId="4" fontId="21" fillId="8" borderId="9" xfId="0" applyNumberFormat="1" applyFont="1" applyFill="1" applyBorder="1" applyAlignment="1">
      <alignment vertical="center"/>
    </xf>
    <xf numFmtId="0" fontId="14" fillId="4" borderId="9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vertical="center"/>
    </xf>
    <xf numFmtId="4" fontId="14" fillId="4" borderId="9" xfId="0" applyNumberFormat="1" applyFont="1" applyFill="1" applyBorder="1" applyAlignment="1">
      <alignment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right" vertical="top"/>
    </xf>
    <xf numFmtId="0" fontId="11" fillId="5" borderId="2" xfId="0" applyFont="1" applyFill="1" applyBorder="1" applyAlignment="1" applyProtection="1">
      <alignment vertical="top"/>
      <protection hidden="1"/>
    </xf>
    <xf numFmtId="4" fontId="11" fillId="5" borderId="2" xfId="0" applyNumberFormat="1" applyFont="1" applyFill="1" applyBorder="1" applyAlignment="1" applyProtection="1">
      <alignment horizontal="center" vertical="top"/>
      <protection hidden="1"/>
    </xf>
    <xf numFmtId="165" fontId="11" fillId="5" borderId="2" xfId="6" applyNumberFormat="1" applyFont="1" applyFill="1" applyBorder="1" applyAlignment="1">
      <alignment horizontal="right" vertical="top" wrapText="1"/>
    </xf>
    <xf numFmtId="0" fontId="11" fillId="5" borderId="2" xfId="0" applyFont="1" applyFill="1" applyBorder="1" applyAlignment="1" applyProtection="1">
      <alignment vertical="top" wrapText="1"/>
      <protection hidden="1"/>
    </xf>
    <xf numFmtId="0" fontId="11" fillId="5" borderId="11" xfId="0" applyNumberFormat="1" applyFont="1" applyFill="1" applyBorder="1" applyAlignment="1">
      <alignment horizontal="right" vertical="top" wrapText="1"/>
    </xf>
    <xf numFmtId="0" fontId="11" fillId="7" borderId="3" xfId="0" applyFont="1" applyFill="1" applyBorder="1" applyAlignment="1">
      <alignment horizontal="right" vertical="center"/>
    </xf>
    <xf numFmtId="0" fontId="11" fillId="7" borderId="3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top"/>
    </xf>
    <xf numFmtId="0" fontId="11" fillId="7" borderId="2" xfId="0" applyFont="1" applyFill="1" applyBorder="1" applyAlignment="1">
      <alignment horizontal="center" vertical="top"/>
    </xf>
    <xf numFmtId="0" fontId="11" fillId="7" borderId="3" xfId="0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168" fontId="11" fillId="7" borderId="3" xfId="0" applyNumberFormat="1" applyFont="1" applyFill="1" applyBorder="1" applyAlignment="1">
      <alignment horizontal="right" vertical="center" wrapText="1"/>
    </xf>
    <xf numFmtId="10" fontId="11" fillId="7" borderId="2" xfId="6" applyNumberFormat="1" applyFont="1" applyFill="1" applyBorder="1" applyAlignment="1">
      <alignment horizontal="right" vertical="top"/>
    </xf>
    <xf numFmtId="0" fontId="11" fillId="7" borderId="11" xfId="0" applyFont="1" applyFill="1" applyBorder="1" applyAlignment="1">
      <alignment vertical="top" wrapText="1"/>
    </xf>
    <xf numFmtId="0" fontId="11" fillId="7" borderId="11" xfId="0" applyFont="1" applyFill="1" applyBorder="1" applyAlignment="1">
      <alignment horizontal="center" vertical="top" wrapText="1"/>
    </xf>
    <xf numFmtId="168" fontId="11" fillId="7" borderId="11" xfId="0" applyNumberFormat="1" applyFont="1" applyFill="1" applyBorder="1" applyAlignment="1">
      <alignment vertical="top" wrapText="1"/>
    </xf>
    <xf numFmtId="168" fontId="11" fillId="7" borderId="2" xfId="0" quotePrefix="1" applyNumberFormat="1" applyFont="1" applyFill="1" applyBorder="1" applyAlignment="1">
      <alignment horizontal="center" vertical="top" wrapText="1"/>
    </xf>
    <xf numFmtId="3" fontId="11" fillId="7" borderId="2" xfId="0" applyNumberFormat="1" applyFont="1" applyFill="1" applyBorder="1" applyAlignment="1">
      <alignment vertical="top" wrapText="1"/>
    </xf>
    <xf numFmtId="10" fontId="11" fillId="7" borderId="2" xfId="6" applyNumberFormat="1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vertical="center"/>
    </xf>
    <xf numFmtId="1" fontId="9" fillId="2" borderId="26" xfId="6" applyNumberFormat="1" applyFont="1" applyFill="1" applyBorder="1" applyAlignment="1">
      <alignment horizontal="center" vertical="top" wrapText="1"/>
    </xf>
    <xf numFmtId="3" fontId="16" fillId="4" borderId="0" xfId="0" applyNumberFormat="1" applyFont="1" applyFill="1" applyBorder="1" applyAlignment="1">
      <alignment vertical="center"/>
    </xf>
    <xf numFmtId="3" fontId="9" fillId="2" borderId="26" xfId="6" applyNumberFormat="1" applyFont="1" applyFill="1" applyBorder="1" applyAlignment="1">
      <alignment horizontal="center" vertical="top" wrapText="1"/>
    </xf>
    <xf numFmtId="9" fontId="9" fillId="2" borderId="26" xfId="6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/>
    </xf>
    <xf numFmtId="4" fontId="9" fillId="2" borderId="26" xfId="0" applyNumberFormat="1" applyFont="1" applyFill="1" applyBorder="1" applyAlignment="1">
      <alignment horizontal="center" vertical="top" wrapText="1"/>
    </xf>
    <xf numFmtId="3" fontId="9" fillId="2" borderId="26" xfId="0" applyNumberFormat="1" applyFont="1" applyFill="1" applyBorder="1" applyAlignment="1">
      <alignment horizontal="center" vertical="top"/>
    </xf>
    <xf numFmtId="164" fontId="9" fillId="2" borderId="26" xfId="0" applyNumberFormat="1" applyFont="1" applyFill="1" applyBorder="1" applyAlignment="1">
      <alignment horizontal="center" vertical="top"/>
    </xf>
    <xf numFmtId="3" fontId="9" fillId="5" borderId="5" xfId="6" applyNumberFormat="1" applyFont="1" applyFill="1" applyBorder="1" applyAlignment="1">
      <alignment vertical="top" wrapText="1"/>
    </xf>
    <xf numFmtId="3" fontId="16" fillId="4" borderId="9" xfId="0" applyNumberFormat="1" applyFont="1" applyFill="1" applyBorder="1" applyAlignment="1">
      <alignment horizontal="center" vertical="center"/>
    </xf>
    <xf numFmtId="9" fontId="9" fillId="5" borderId="2" xfId="6" applyFont="1" applyFill="1" applyBorder="1" applyAlignment="1">
      <alignment horizontal="center" vertical="top" wrapText="1"/>
    </xf>
    <xf numFmtId="0" fontId="30" fillId="5" borderId="2" xfId="0" applyFont="1" applyFill="1" applyBorder="1" applyAlignment="1">
      <alignment vertical="top"/>
    </xf>
    <xf numFmtId="0" fontId="30" fillId="5" borderId="11" xfId="0" applyFont="1" applyFill="1" applyBorder="1" applyAlignment="1">
      <alignment vertical="top"/>
    </xf>
    <xf numFmtId="164" fontId="9" fillId="5" borderId="11" xfId="0" applyNumberFormat="1" applyFont="1" applyFill="1" applyBorder="1" applyAlignment="1">
      <alignment horizontal="center" vertical="top"/>
    </xf>
    <xf numFmtId="9" fontId="9" fillId="5" borderId="3" xfId="6" applyFont="1" applyFill="1" applyBorder="1" applyAlignment="1">
      <alignment horizontal="center" vertical="top" wrapText="1"/>
    </xf>
    <xf numFmtId="164" fontId="9" fillId="5" borderId="3" xfId="0" applyNumberFormat="1" applyFont="1" applyFill="1" applyBorder="1" applyAlignment="1">
      <alignment horizontal="center" vertical="top"/>
    </xf>
    <xf numFmtId="0" fontId="30" fillId="5" borderId="3" xfId="0" applyFont="1" applyFill="1" applyBorder="1" applyAlignment="1">
      <alignment vertical="top"/>
    </xf>
    <xf numFmtId="3" fontId="9" fillId="5" borderId="2" xfId="6" applyNumberFormat="1" applyFont="1" applyFill="1" applyBorder="1" applyAlignment="1">
      <alignment horizontal="left" vertical="top"/>
    </xf>
    <xf numFmtId="3" fontId="9" fillId="5" borderId="3" xfId="6" applyNumberFormat="1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vertical="center"/>
    </xf>
    <xf numFmtId="0" fontId="30" fillId="5" borderId="4" xfId="0" applyFont="1" applyFill="1" applyBorder="1" applyAlignment="1">
      <alignment vertical="top"/>
    </xf>
    <xf numFmtId="3" fontId="9" fillId="5" borderId="13" xfId="0" applyNumberFormat="1" applyFont="1" applyFill="1" applyBorder="1" applyAlignment="1">
      <alignment vertical="top"/>
    </xf>
    <xf numFmtId="4" fontId="9" fillId="5" borderId="2" xfId="0" applyNumberFormat="1" applyFont="1" applyFill="1" applyBorder="1" applyAlignment="1">
      <alignment vertical="top"/>
    </xf>
    <xf numFmtId="4" fontId="9" fillId="5" borderId="11" xfId="0" applyNumberFormat="1" applyFont="1" applyFill="1" applyBorder="1" applyAlignment="1">
      <alignment vertical="top"/>
    </xf>
    <xf numFmtId="4" fontId="9" fillId="5" borderId="3" xfId="0" applyNumberFormat="1" applyFont="1" applyFill="1" applyBorder="1" applyAlignment="1">
      <alignment vertical="top"/>
    </xf>
    <xf numFmtId="0" fontId="11" fillId="9" borderId="2" xfId="0" applyNumberFormat="1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vertical="center"/>
    </xf>
    <xf numFmtId="4" fontId="9" fillId="2" borderId="27" xfId="0" applyNumberFormat="1" applyFont="1" applyFill="1" applyBorder="1" applyAlignment="1">
      <alignment vertical="top"/>
    </xf>
    <xf numFmtId="4" fontId="9" fillId="2" borderId="28" xfId="0" applyNumberFormat="1" applyFont="1" applyFill="1" applyBorder="1" applyAlignment="1">
      <alignment vertical="top"/>
    </xf>
    <xf numFmtId="4" fontId="9" fillId="2" borderId="29" xfId="0" applyNumberFormat="1" applyFont="1" applyFill="1" applyBorder="1" applyAlignment="1">
      <alignment vertical="top"/>
    </xf>
    <xf numFmtId="4" fontId="9" fillId="2" borderId="30" xfId="0" applyNumberFormat="1" applyFont="1" applyFill="1" applyBorder="1" applyAlignment="1">
      <alignment vertical="top"/>
    </xf>
    <xf numFmtId="4" fontId="9" fillId="2" borderId="19" xfId="0" applyNumberFormat="1" applyFont="1" applyFill="1" applyBorder="1" applyAlignment="1">
      <alignment vertical="top"/>
    </xf>
    <xf numFmtId="4" fontId="9" fillId="2" borderId="31" xfId="0" applyNumberFormat="1" applyFont="1" applyFill="1" applyBorder="1" applyAlignment="1">
      <alignment vertical="top"/>
    </xf>
    <xf numFmtId="4" fontId="9" fillId="2" borderId="32" xfId="0" applyNumberFormat="1" applyFont="1" applyFill="1" applyBorder="1" applyAlignment="1">
      <alignment vertical="top"/>
    </xf>
    <xf numFmtId="4" fontId="9" fillId="2" borderId="33" xfId="0" applyNumberFormat="1" applyFont="1" applyFill="1" applyBorder="1" applyAlignment="1">
      <alignment vertical="top"/>
    </xf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vertical="center"/>
    </xf>
    <xf numFmtId="4" fontId="9" fillId="2" borderId="28" xfId="0" applyNumberFormat="1" applyFont="1" applyFill="1" applyBorder="1" applyAlignment="1">
      <alignment vertical="center"/>
    </xf>
    <xf numFmtId="4" fontId="9" fillId="2" borderId="29" xfId="0" applyNumberFormat="1" applyFont="1" applyFill="1" applyBorder="1" applyAlignment="1">
      <alignment vertical="center"/>
    </xf>
    <xf numFmtId="4" fontId="9" fillId="2" borderId="30" xfId="0" applyNumberFormat="1" applyFont="1" applyFill="1" applyBorder="1" applyAlignment="1">
      <alignment vertical="center"/>
    </xf>
    <xf numFmtId="4" fontId="9" fillId="2" borderId="19" xfId="0" applyNumberFormat="1" applyFont="1" applyFill="1" applyBorder="1" applyAlignment="1">
      <alignment vertical="center"/>
    </xf>
    <xf numFmtId="4" fontId="9" fillId="2" borderId="31" xfId="0" applyNumberFormat="1" applyFont="1" applyFill="1" applyBorder="1" applyAlignment="1">
      <alignment vertical="center"/>
    </xf>
    <xf numFmtId="4" fontId="9" fillId="2" borderId="32" xfId="0" applyNumberFormat="1" applyFont="1" applyFill="1" applyBorder="1" applyAlignment="1">
      <alignment vertical="center"/>
    </xf>
    <xf numFmtId="4" fontId="9" fillId="2" borderId="33" xfId="0" applyNumberFormat="1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4" fontId="9" fillId="5" borderId="2" xfId="0" applyNumberFormat="1" applyFont="1" applyFill="1" applyBorder="1" applyAlignment="1" applyProtection="1">
      <alignment horizontal="right" vertical="top"/>
      <protection locked="0"/>
    </xf>
    <xf numFmtId="4" fontId="9" fillId="5" borderId="11" xfId="0" applyNumberFormat="1" applyFont="1" applyFill="1" applyBorder="1" applyAlignment="1" applyProtection="1">
      <alignment horizontal="right" vertical="top"/>
      <protection locked="0"/>
    </xf>
    <xf numFmtId="4" fontId="9" fillId="5" borderId="3" xfId="0" applyNumberFormat="1" applyFont="1" applyFill="1" applyBorder="1" applyAlignment="1" applyProtection="1">
      <alignment horizontal="right" vertical="top"/>
      <protection locked="0"/>
    </xf>
    <xf numFmtId="0" fontId="9" fillId="5" borderId="4" xfId="0" applyFont="1" applyFill="1" applyBorder="1" applyAlignment="1">
      <alignment horizontal="right" vertical="top"/>
    </xf>
    <xf numFmtId="0" fontId="9" fillId="5" borderId="6" xfId="0" applyFont="1" applyFill="1" applyBorder="1" applyAlignment="1">
      <alignment horizontal="right" vertical="top"/>
    </xf>
    <xf numFmtId="0" fontId="9" fillId="5" borderId="13" xfId="0" applyFont="1" applyFill="1" applyBorder="1" applyAlignment="1">
      <alignment horizontal="right" vertical="top"/>
    </xf>
    <xf numFmtId="0" fontId="9" fillId="2" borderId="27" xfId="0" applyFont="1" applyFill="1" applyBorder="1" applyAlignment="1" applyProtection="1">
      <alignment vertical="top"/>
      <protection hidden="1"/>
    </xf>
    <xf numFmtId="4" fontId="9" fillId="2" borderId="28" xfId="0" applyNumberFormat="1" applyFont="1" applyFill="1" applyBorder="1" applyAlignment="1" applyProtection="1">
      <alignment vertical="top"/>
      <protection hidden="1"/>
    </xf>
    <xf numFmtId="9" fontId="9" fillId="2" borderId="28" xfId="0" applyNumberFormat="1" applyFont="1" applyFill="1" applyBorder="1" applyAlignment="1" applyProtection="1">
      <alignment vertical="top"/>
      <protection locked="0"/>
    </xf>
    <xf numFmtId="0" fontId="9" fillId="2" borderId="30" xfId="0" applyFont="1" applyFill="1" applyBorder="1" applyAlignment="1" applyProtection="1">
      <alignment vertical="top"/>
      <protection hidden="1"/>
    </xf>
    <xf numFmtId="0" fontId="9" fillId="2" borderId="31" xfId="0" applyFont="1" applyFill="1" applyBorder="1" applyAlignment="1" applyProtection="1">
      <alignment vertical="top"/>
      <protection hidden="1"/>
    </xf>
    <xf numFmtId="4" fontId="9" fillId="2" borderId="32" xfId="0" applyNumberFormat="1" applyFont="1" applyFill="1" applyBorder="1" applyAlignment="1" applyProtection="1">
      <alignment vertical="top"/>
      <protection hidden="1"/>
    </xf>
    <xf numFmtId="9" fontId="9" fillId="2" borderId="32" xfId="0" applyNumberFormat="1" applyFont="1" applyFill="1" applyBorder="1" applyAlignment="1" applyProtection="1">
      <alignment vertical="top"/>
      <protection locked="0"/>
    </xf>
    <xf numFmtId="4" fontId="13" fillId="5" borderId="5" xfId="0" applyNumberFormat="1" applyFont="1" applyFill="1" applyBorder="1" applyAlignment="1" applyProtection="1">
      <alignment vertical="top" wrapText="1"/>
      <protection locked="0"/>
    </xf>
    <xf numFmtId="4" fontId="13" fillId="5" borderId="0" xfId="0" applyNumberFormat="1" applyFont="1" applyFill="1" applyBorder="1" applyAlignment="1" applyProtection="1">
      <alignment vertical="top" wrapText="1"/>
      <protection locked="0"/>
    </xf>
    <xf numFmtId="4" fontId="13" fillId="5" borderId="22" xfId="0" applyNumberFormat="1" applyFont="1" applyFill="1" applyBorder="1" applyAlignment="1" applyProtection="1">
      <alignment vertical="top" wrapText="1"/>
      <protection locked="0"/>
    </xf>
    <xf numFmtId="0" fontId="10" fillId="9" borderId="11" xfId="0" applyNumberFormat="1" applyFont="1" applyFill="1" applyBorder="1" applyAlignment="1">
      <alignment horizontal="center" vertical="center"/>
    </xf>
    <xf numFmtId="0" fontId="10" fillId="13" borderId="3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 applyProtection="1">
      <alignment vertical="top"/>
      <protection locked="0"/>
    </xf>
    <xf numFmtId="4" fontId="9" fillId="2" borderId="28" xfId="0" applyNumberFormat="1" applyFont="1" applyFill="1" applyBorder="1" applyAlignment="1" applyProtection="1">
      <alignment vertical="top"/>
      <protection locked="0"/>
    </xf>
    <xf numFmtId="4" fontId="9" fillId="2" borderId="29" xfId="0" applyNumberFormat="1" applyFont="1" applyFill="1" applyBorder="1" applyAlignment="1" applyProtection="1">
      <alignment vertical="top"/>
      <protection locked="0"/>
    </xf>
    <xf numFmtId="4" fontId="9" fillId="2" borderId="30" xfId="0" applyNumberFormat="1" applyFont="1" applyFill="1" applyBorder="1" applyAlignment="1" applyProtection="1">
      <alignment vertical="top"/>
      <protection locked="0"/>
    </xf>
    <xf numFmtId="4" fontId="9" fillId="2" borderId="19" xfId="0" applyNumberFormat="1" applyFont="1" applyFill="1" applyBorder="1" applyAlignment="1" applyProtection="1">
      <alignment vertical="top"/>
      <protection locked="0"/>
    </xf>
    <xf numFmtId="4" fontId="9" fillId="2" borderId="31" xfId="0" applyNumberFormat="1" applyFont="1" applyFill="1" applyBorder="1" applyAlignment="1" applyProtection="1">
      <alignment vertical="top"/>
      <protection locked="0"/>
    </xf>
    <xf numFmtId="4" fontId="9" fillId="2" borderId="32" xfId="0" applyNumberFormat="1" applyFont="1" applyFill="1" applyBorder="1" applyAlignment="1" applyProtection="1">
      <alignment vertical="top"/>
      <protection locked="0"/>
    </xf>
    <xf numFmtId="4" fontId="9" fillId="2" borderId="33" xfId="0" applyNumberFormat="1" applyFont="1" applyFill="1" applyBorder="1" applyAlignment="1" applyProtection="1">
      <alignment vertical="top"/>
      <protection locked="0"/>
    </xf>
    <xf numFmtId="0" fontId="9" fillId="2" borderId="32" xfId="0" applyFont="1" applyFill="1" applyBorder="1" applyAlignment="1" applyProtection="1">
      <alignment vertical="top"/>
      <protection hidden="1"/>
    </xf>
    <xf numFmtId="0" fontId="11" fillId="13" borderId="2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right" vertical="top" wrapText="1"/>
    </xf>
    <xf numFmtId="4" fontId="9" fillId="2" borderId="34" xfId="0" applyNumberFormat="1" applyFont="1" applyFill="1" applyBorder="1" applyAlignment="1" applyProtection="1">
      <alignment horizontal="right" vertical="top"/>
      <protection locked="0"/>
    </xf>
    <xf numFmtId="4" fontId="9" fillId="2" borderId="35" xfId="0" applyNumberFormat="1" applyFont="1" applyFill="1" applyBorder="1" applyAlignment="1">
      <alignment horizontal="right" vertical="top" wrapText="1"/>
    </xf>
    <xf numFmtId="4" fontId="9" fillId="2" borderId="36" xfId="0" applyNumberFormat="1" applyFont="1" applyFill="1" applyBorder="1" applyAlignment="1">
      <alignment horizontal="right" vertical="top" wrapText="1"/>
    </xf>
    <xf numFmtId="4" fontId="9" fillId="5" borderId="4" xfId="0" applyNumberFormat="1" applyFont="1" applyFill="1" applyBorder="1" applyAlignment="1">
      <alignment horizontal="center" vertical="top" wrapText="1"/>
    </xf>
    <xf numFmtId="4" fontId="9" fillId="5" borderId="6" xfId="0" applyNumberFormat="1" applyFont="1" applyFill="1" applyBorder="1" applyAlignment="1">
      <alignment horizontal="center" vertical="top" wrapText="1"/>
    </xf>
    <xf numFmtId="4" fontId="9" fillId="5" borderId="13" xfId="0" applyNumberFormat="1" applyFont="1" applyFill="1" applyBorder="1" applyAlignment="1">
      <alignment horizontal="center" vertical="top" wrapText="1"/>
    </xf>
    <xf numFmtId="4" fontId="11" fillId="10" borderId="5" xfId="0" applyNumberFormat="1" applyFont="1" applyFill="1" applyBorder="1"/>
    <xf numFmtId="4" fontId="11" fillId="10" borderId="12" xfId="0" applyNumberFormat="1" applyFont="1" applyFill="1" applyBorder="1"/>
    <xf numFmtId="4" fontId="9" fillId="2" borderId="27" xfId="0" applyNumberFormat="1" applyFont="1" applyFill="1" applyBorder="1" applyAlignment="1" applyProtection="1">
      <alignment horizontal="right" vertical="top"/>
      <protection locked="0"/>
    </xf>
    <xf numFmtId="4" fontId="9" fillId="2" borderId="28" xfId="0" applyNumberFormat="1" applyFont="1" applyFill="1" applyBorder="1" applyAlignment="1" applyProtection="1">
      <alignment horizontal="right" vertical="top"/>
      <protection locked="0"/>
    </xf>
    <xf numFmtId="4" fontId="9" fillId="2" borderId="29" xfId="0" applyNumberFormat="1" applyFont="1" applyFill="1" applyBorder="1" applyAlignment="1" applyProtection="1">
      <alignment horizontal="right" vertical="top"/>
      <protection locked="0"/>
    </xf>
    <xf numFmtId="4" fontId="9" fillId="2" borderId="30" xfId="0" applyNumberFormat="1" applyFont="1" applyFill="1" applyBorder="1" applyAlignment="1" applyProtection="1">
      <alignment horizontal="right" vertical="top"/>
      <protection locked="0"/>
    </xf>
    <xf numFmtId="4" fontId="9" fillId="2" borderId="19" xfId="0" applyNumberFormat="1" applyFont="1" applyFill="1" applyBorder="1" applyAlignment="1" applyProtection="1">
      <alignment horizontal="right" vertical="top"/>
      <protection locked="0"/>
    </xf>
    <xf numFmtId="4" fontId="9" fillId="2" borderId="31" xfId="0" applyNumberFormat="1" applyFont="1" applyFill="1" applyBorder="1" applyAlignment="1" applyProtection="1">
      <alignment horizontal="right" vertical="top"/>
      <protection locked="0"/>
    </xf>
    <xf numFmtId="4" fontId="9" fillId="2" borderId="32" xfId="0" applyNumberFormat="1" applyFont="1" applyFill="1" applyBorder="1" applyAlignment="1" applyProtection="1">
      <alignment horizontal="right" vertical="top"/>
      <protection locked="0"/>
    </xf>
    <xf numFmtId="4" fontId="9" fillId="2" borderId="33" xfId="0" applyNumberFormat="1" applyFont="1" applyFill="1" applyBorder="1" applyAlignment="1" applyProtection="1">
      <alignment horizontal="right" vertical="top"/>
      <protection locked="0"/>
    </xf>
    <xf numFmtId="4" fontId="11" fillId="10" borderId="0" xfId="0" applyNumberFormat="1" applyFont="1" applyFill="1" applyBorder="1" applyAlignment="1">
      <alignment vertical="top"/>
    </xf>
    <xf numFmtId="4" fontId="11" fillId="10" borderId="20" xfId="0" applyNumberFormat="1" applyFont="1" applyFill="1" applyBorder="1" applyAlignment="1">
      <alignment vertical="top"/>
    </xf>
    <xf numFmtId="4" fontId="18" fillId="5" borderId="2" xfId="0" applyNumberFormat="1" applyFont="1" applyFill="1" applyBorder="1" applyAlignment="1">
      <alignment vertical="top" wrapText="1"/>
    </xf>
    <xf numFmtId="4" fontId="18" fillId="5" borderId="1" xfId="0" applyNumberFormat="1" applyFont="1" applyFill="1" applyBorder="1" applyAlignment="1">
      <alignment vertical="top" wrapText="1"/>
    </xf>
    <xf numFmtId="4" fontId="11" fillId="5" borderId="4" xfId="0" applyNumberFormat="1" applyFont="1" applyFill="1" applyBorder="1" applyAlignment="1">
      <alignment horizontal="right" vertical="top" wrapText="1"/>
    </xf>
    <xf numFmtId="4" fontId="11" fillId="5" borderId="6" xfId="0" applyNumberFormat="1" applyFont="1" applyFill="1" applyBorder="1" applyAlignment="1">
      <alignment horizontal="right" vertical="top" wrapText="1"/>
    </xf>
    <xf numFmtId="0" fontId="21" fillId="8" borderId="22" xfId="0" applyFont="1" applyFill="1" applyBorder="1" applyAlignment="1">
      <alignment vertical="center"/>
    </xf>
    <xf numFmtId="4" fontId="9" fillId="2" borderId="27" xfId="0" applyNumberFormat="1" applyFont="1" applyFill="1" applyBorder="1" applyAlignment="1">
      <alignment horizontal="right" vertical="top" wrapText="1"/>
    </xf>
    <xf numFmtId="4" fontId="9" fillId="2" borderId="28" xfId="0" applyNumberFormat="1" applyFont="1" applyFill="1" applyBorder="1" applyAlignment="1">
      <alignment horizontal="right" vertical="top" wrapText="1"/>
    </xf>
    <xf numFmtId="4" fontId="9" fillId="2" borderId="29" xfId="0" applyNumberFormat="1" applyFont="1" applyFill="1" applyBorder="1" applyAlignment="1">
      <alignment horizontal="right" vertical="top" wrapText="1"/>
    </xf>
    <xf numFmtId="4" fontId="9" fillId="2" borderId="30" xfId="0" applyNumberFormat="1" applyFont="1" applyFill="1" applyBorder="1" applyAlignment="1">
      <alignment horizontal="right" vertical="top" wrapText="1"/>
    </xf>
    <xf numFmtId="4" fontId="9" fillId="2" borderId="19" xfId="0" applyNumberFormat="1" applyFont="1" applyFill="1" applyBorder="1" applyAlignment="1">
      <alignment horizontal="right" vertical="top" wrapText="1"/>
    </xf>
    <xf numFmtId="4" fontId="9" fillId="2" borderId="31" xfId="0" applyNumberFormat="1" applyFont="1" applyFill="1" applyBorder="1" applyAlignment="1">
      <alignment horizontal="right" vertical="top" wrapText="1"/>
    </xf>
    <xf numFmtId="4" fontId="9" fillId="2" borderId="32" xfId="0" applyNumberFormat="1" applyFont="1" applyFill="1" applyBorder="1" applyAlignment="1">
      <alignment horizontal="right" vertical="top" wrapText="1"/>
    </xf>
    <xf numFmtId="4" fontId="9" fillId="2" borderId="33" xfId="0" applyNumberFormat="1" applyFont="1" applyFill="1" applyBorder="1" applyAlignment="1">
      <alignment horizontal="right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18" fillId="5" borderId="4" xfId="0" applyFont="1" applyFill="1" applyBorder="1" applyAlignment="1">
      <alignment horizontal="center" vertical="top" wrapText="1"/>
    </xf>
    <xf numFmtId="0" fontId="22" fillId="4" borderId="22" xfId="0" applyFont="1" applyFill="1" applyBorder="1" applyAlignment="1">
      <alignment vertical="center"/>
    </xf>
    <xf numFmtId="4" fontId="9" fillId="2" borderId="27" xfId="0" applyNumberFormat="1" applyFont="1" applyFill="1" applyBorder="1" applyAlignment="1">
      <alignment vertical="top" wrapText="1"/>
    </xf>
    <xf numFmtId="4" fontId="9" fillId="2" borderId="28" xfId="0" applyNumberFormat="1" applyFont="1" applyFill="1" applyBorder="1" applyAlignment="1">
      <alignment vertical="top" wrapText="1"/>
    </xf>
    <xf numFmtId="4" fontId="9" fillId="2" borderId="29" xfId="0" applyNumberFormat="1" applyFont="1" applyFill="1" applyBorder="1" applyAlignment="1">
      <alignment vertical="top" wrapText="1"/>
    </xf>
    <xf numFmtId="4" fontId="9" fillId="2" borderId="30" xfId="0" applyNumberFormat="1" applyFont="1" applyFill="1" applyBorder="1" applyAlignment="1">
      <alignment vertical="top" wrapText="1"/>
    </xf>
    <xf numFmtId="4" fontId="9" fillId="2" borderId="19" xfId="0" applyNumberFormat="1" applyFont="1" applyFill="1" applyBorder="1" applyAlignment="1">
      <alignment vertical="top" wrapText="1"/>
    </xf>
    <xf numFmtId="4" fontId="18" fillId="2" borderId="37" xfId="0" applyNumberFormat="1" applyFont="1" applyFill="1" applyBorder="1" applyAlignment="1">
      <alignment vertical="top" wrapText="1"/>
    </xf>
    <xf numFmtId="4" fontId="18" fillId="2" borderId="38" xfId="0" applyNumberFormat="1" applyFont="1" applyFill="1" applyBorder="1" applyAlignment="1">
      <alignment vertical="top" wrapText="1"/>
    </xf>
    <xf numFmtId="4" fontId="18" fillId="2" borderId="39" xfId="0" applyNumberFormat="1" applyFont="1" applyFill="1" applyBorder="1" applyAlignment="1">
      <alignment vertical="top" wrapText="1"/>
    </xf>
    <xf numFmtId="0" fontId="10" fillId="9" borderId="2" xfId="0" applyNumberFormat="1" applyFont="1" applyFill="1" applyBorder="1" applyAlignment="1">
      <alignment horizontal="center" vertical="center"/>
    </xf>
    <xf numFmtId="4" fontId="9" fillId="2" borderId="28" xfId="0" applyNumberFormat="1" applyFont="1" applyFill="1" applyBorder="1" applyAlignment="1" applyProtection="1">
      <alignment horizontal="center" vertical="top"/>
      <protection hidden="1"/>
    </xf>
    <xf numFmtId="4" fontId="9" fillId="2" borderId="32" xfId="0" applyNumberFormat="1" applyFont="1" applyFill="1" applyBorder="1" applyAlignment="1" applyProtection="1">
      <alignment horizontal="center" vertical="top"/>
      <protection hidden="1"/>
    </xf>
    <xf numFmtId="4" fontId="9" fillId="2" borderId="32" xfId="0" applyNumberFormat="1" applyFont="1" applyFill="1" applyBorder="1" applyAlignment="1">
      <alignment vertical="top" wrapText="1"/>
    </xf>
    <xf numFmtId="4" fontId="9" fillId="2" borderId="33" xfId="0" applyNumberFormat="1" applyFont="1" applyFill="1" applyBorder="1" applyAlignment="1">
      <alignment vertical="top" wrapText="1"/>
    </xf>
    <xf numFmtId="4" fontId="9" fillId="5" borderId="4" xfId="0" applyNumberFormat="1" applyFont="1" applyFill="1" applyBorder="1" applyAlignment="1" applyProtection="1">
      <alignment horizontal="center" vertical="top"/>
      <protection hidden="1"/>
    </xf>
    <xf numFmtId="4" fontId="9" fillId="5" borderId="6" xfId="0" applyNumberFormat="1" applyFont="1" applyFill="1" applyBorder="1" applyAlignment="1" applyProtection="1">
      <alignment horizontal="center" vertical="top"/>
      <protection hidden="1"/>
    </xf>
    <xf numFmtId="0" fontId="14" fillId="4" borderId="22" xfId="0" applyFont="1" applyFill="1" applyBorder="1" applyAlignment="1">
      <alignment vertical="center"/>
    </xf>
    <xf numFmtId="4" fontId="14" fillId="4" borderId="22" xfId="0" applyNumberFormat="1" applyFont="1" applyFill="1" applyBorder="1" applyAlignment="1">
      <alignment vertical="center"/>
    </xf>
    <xf numFmtId="4" fontId="9" fillId="2" borderId="31" xfId="0" applyNumberFormat="1" applyFont="1" applyFill="1" applyBorder="1" applyAlignment="1">
      <alignment vertical="top" wrapText="1"/>
    </xf>
    <xf numFmtId="4" fontId="9" fillId="5" borderId="13" xfId="0" applyNumberFormat="1" applyFont="1" applyFill="1" applyBorder="1" applyAlignment="1" applyProtection="1">
      <alignment horizontal="center" vertical="top"/>
      <protection hidden="1"/>
    </xf>
    <xf numFmtId="9" fontId="9" fillId="2" borderId="27" xfId="0" applyNumberFormat="1" applyFont="1" applyFill="1" applyBorder="1" applyAlignment="1" applyProtection="1">
      <alignment vertical="top"/>
      <protection locked="0"/>
    </xf>
    <xf numFmtId="9" fontId="9" fillId="2" borderId="30" xfId="0" applyNumberFormat="1" applyFont="1" applyFill="1" applyBorder="1" applyAlignment="1" applyProtection="1">
      <alignment vertical="top"/>
      <protection locked="0"/>
    </xf>
    <xf numFmtId="9" fontId="9" fillId="2" borderId="31" xfId="0" applyNumberFormat="1" applyFont="1" applyFill="1" applyBorder="1" applyAlignment="1" applyProtection="1">
      <alignment vertical="top"/>
      <protection locked="0"/>
    </xf>
    <xf numFmtId="0" fontId="22" fillId="7" borderId="22" xfId="0" applyFont="1" applyFill="1" applyBorder="1" applyAlignment="1">
      <alignment vertical="center"/>
    </xf>
    <xf numFmtId="165" fontId="9" fillId="2" borderId="34" xfId="6" applyNumberFormat="1" applyFont="1" applyFill="1" applyBorder="1" applyAlignment="1">
      <alignment vertical="top" wrapText="1"/>
    </xf>
    <xf numFmtId="165" fontId="9" fillId="2" borderId="35" xfId="6" applyNumberFormat="1" applyFont="1" applyFill="1" applyBorder="1" applyAlignment="1">
      <alignment vertical="top" wrapText="1"/>
    </xf>
    <xf numFmtId="165" fontId="9" fillId="2" borderId="36" xfId="6" applyNumberFormat="1" applyFont="1" applyFill="1" applyBorder="1" applyAlignment="1">
      <alignment vertical="top" wrapText="1"/>
    </xf>
    <xf numFmtId="9" fontId="9" fillId="5" borderId="4" xfId="0" applyNumberFormat="1" applyFont="1" applyFill="1" applyBorder="1" applyAlignment="1" applyProtection="1">
      <alignment vertical="top"/>
      <protection locked="0"/>
    </xf>
    <xf numFmtId="9" fontId="9" fillId="5" borderId="6" xfId="0" applyNumberFormat="1" applyFont="1" applyFill="1" applyBorder="1" applyAlignment="1" applyProtection="1">
      <alignment vertical="top"/>
      <protection locked="0"/>
    </xf>
    <xf numFmtId="9" fontId="9" fillId="5" borderId="13" xfId="0" applyNumberFormat="1" applyFont="1" applyFill="1" applyBorder="1" applyAlignment="1" applyProtection="1">
      <alignment vertical="top"/>
      <protection locked="0"/>
    </xf>
    <xf numFmtId="4" fontId="11" fillId="2" borderId="34" xfId="0" applyNumberFormat="1" applyFont="1" applyFill="1" applyBorder="1" applyAlignment="1">
      <alignment vertical="top" wrapText="1"/>
    </xf>
    <xf numFmtId="4" fontId="11" fillId="2" borderId="35" xfId="0" applyNumberFormat="1" applyFont="1" applyFill="1" applyBorder="1" applyAlignment="1">
      <alignment vertical="top" wrapText="1"/>
    </xf>
    <xf numFmtId="4" fontId="11" fillId="2" borderId="36" xfId="0" applyNumberFormat="1" applyFont="1" applyFill="1" applyBorder="1" applyAlignment="1">
      <alignment vertical="top" wrapText="1"/>
    </xf>
    <xf numFmtId="0" fontId="9" fillId="5" borderId="10" xfId="0" applyFont="1" applyFill="1" applyBorder="1" applyAlignment="1">
      <alignment horizontal="center" vertical="center" wrapText="1"/>
    </xf>
    <xf numFmtId="168" fontId="9" fillId="5" borderId="7" xfId="0" applyNumberFormat="1" applyFont="1" applyFill="1" applyBorder="1" applyAlignment="1">
      <alignment vertical="center" wrapText="1"/>
    </xf>
    <xf numFmtId="168" fontId="11" fillId="9" borderId="11" xfId="0" applyNumberFormat="1" applyFont="1" applyFill="1" applyBorder="1" applyAlignment="1">
      <alignment vertical="center" wrapText="1"/>
    </xf>
    <xf numFmtId="168" fontId="9" fillId="2" borderId="26" xfId="0" applyNumberFormat="1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168" fontId="9" fillId="2" borderId="27" xfId="0" applyNumberFormat="1" applyFont="1" applyFill="1" applyBorder="1" applyAlignment="1">
      <alignment vertical="center" wrapText="1"/>
    </xf>
    <xf numFmtId="168" fontId="9" fillId="2" borderId="28" xfId="0" applyNumberFormat="1" applyFont="1" applyFill="1" applyBorder="1" applyAlignment="1">
      <alignment vertical="center" wrapText="1"/>
    </xf>
    <xf numFmtId="168" fontId="9" fillId="2" borderId="29" xfId="0" applyNumberFormat="1" applyFont="1" applyFill="1" applyBorder="1" applyAlignment="1">
      <alignment vertical="center" wrapText="1"/>
    </xf>
    <xf numFmtId="168" fontId="9" fillId="2" borderId="30" xfId="0" applyNumberFormat="1" applyFont="1" applyFill="1" applyBorder="1" applyAlignment="1">
      <alignment vertical="center" wrapText="1"/>
    </xf>
    <xf numFmtId="168" fontId="9" fillId="2" borderId="19" xfId="0" applyNumberFormat="1" applyFont="1" applyFill="1" applyBorder="1" applyAlignment="1">
      <alignment vertical="center" wrapText="1"/>
    </xf>
    <xf numFmtId="168" fontId="9" fillId="2" borderId="31" xfId="0" applyNumberFormat="1" applyFont="1" applyFill="1" applyBorder="1" applyAlignment="1">
      <alignment vertical="center" wrapText="1"/>
    </xf>
    <xf numFmtId="168" fontId="9" fillId="2" borderId="32" xfId="0" applyNumberFormat="1" applyFont="1" applyFill="1" applyBorder="1" applyAlignment="1">
      <alignment vertical="center" wrapText="1"/>
    </xf>
    <xf numFmtId="168" fontId="9" fillId="2" borderId="33" xfId="0" applyNumberFormat="1" applyFont="1" applyFill="1" applyBorder="1" applyAlignment="1">
      <alignment vertical="center" wrapText="1"/>
    </xf>
    <xf numFmtId="164" fontId="9" fillId="5" borderId="2" xfId="0" applyNumberFormat="1" applyFont="1" applyFill="1" applyBorder="1" applyAlignment="1">
      <alignment horizontal="center" vertical="top"/>
    </xf>
    <xf numFmtId="9" fontId="9" fillId="5" borderId="11" xfId="0" applyNumberFormat="1" applyFont="1" applyFill="1" applyBorder="1" applyAlignment="1">
      <alignment horizontal="center" vertical="top"/>
    </xf>
    <xf numFmtId="9" fontId="9" fillId="5" borderId="3" xfId="0" applyNumberFormat="1" applyFont="1" applyFill="1" applyBorder="1" applyAlignment="1">
      <alignment horizontal="center" vertical="top"/>
    </xf>
    <xf numFmtId="0" fontId="9" fillId="5" borderId="40" xfId="0" applyFont="1" applyFill="1" applyBorder="1" applyAlignment="1">
      <alignment vertical="top" wrapText="1"/>
    </xf>
    <xf numFmtId="4" fontId="11" fillId="9" borderId="2" xfId="0" applyNumberFormat="1" applyFont="1" applyFill="1" applyBorder="1" applyAlignment="1">
      <alignment vertical="top" wrapText="1"/>
    </xf>
    <xf numFmtId="4" fontId="11" fillId="9" borderId="11" xfId="0" applyNumberFormat="1" applyFont="1" applyFill="1" applyBorder="1" applyAlignment="1">
      <alignment vertical="top" wrapText="1"/>
    </xf>
    <xf numFmtId="4" fontId="21" fillId="8" borderId="22" xfId="0" applyNumberFormat="1" applyFont="1" applyFill="1" applyBorder="1" applyAlignment="1">
      <alignment vertical="center"/>
    </xf>
    <xf numFmtId="165" fontId="9" fillId="2" borderId="29" xfId="0" applyNumberFormat="1" applyFont="1" applyFill="1" applyBorder="1" applyAlignment="1" applyProtection="1">
      <alignment vertical="top"/>
      <protection locked="0"/>
    </xf>
    <xf numFmtId="165" fontId="9" fillId="2" borderId="19" xfId="0" applyNumberFormat="1" applyFont="1" applyFill="1" applyBorder="1" applyAlignment="1" applyProtection="1">
      <alignment vertical="top"/>
      <protection locked="0"/>
    </xf>
    <xf numFmtId="165" fontId="9" fillId="2" borderId="33" xfId="0" applyNumberFormat="1" applyFont="1" applyFill="1" applyBorder="1" applyAlignment="1" applyProtection="1">
      <alignment vertical="top"/>
      <protection locked="0"/>
    </xf>
    <xf numFmtId="0" fontId="9" fillId="5" borderId="2" xfId="0" applyFont="1" applyFill="1" applyBorder="1" applyAlignment="1" applyProtection="1">
      <alignment vertical="top" wrapText="1"/>
      <protection hidden="1"/>
    </xf>
    <xf numFmtId="0" fontId="9" fillId="5" borderId="2" xfId="0" applyFont="1" applyFill="1" applyBorder="1" applyAlignment="1">
      <alignment horizontal="left" vertical="top"/>
    </xf>
    <xf numFmtId="165" fontId="9" fillId="5" borderId="2" xfId="0" applyNumberFormat="1" applyFont="1" applyFill="1" applyBorder="1" applyAlignment="1" applyProtection="1">
      <alignment vertical="top"/>
      <protection locked="0"/>
    </xf>
    <xf numFmtId="165" fontId="9" fillId="5" borderId="11" xfId="0" applyNumberFormat="1" applyFont="1" applyFill="1" applyBorder="1" applyAlignment="1" applyProtection="1">
      <alignment vertical="top"/>
      <protection locked="0"/>
    </xf>
    <xf numFmtId="165" fontId="9" fillId="5" borderId="3" xfId="0" applyNumberFormat="1" applyFont="1" applyFill="1" applyBorder="1" applyAlignment="1" applyProtection="1">
      <alignment vertical="top"/>
      <protection locked="0"/>
    </xf>
    <xf numFmtId="165" fontId="9" fillId="5" borderId="2" xfId="6" applyNumberFormat="1" applyFont="1" applyFill="1" applyBorder="1" applyAlignment="1" applyProtection="1">
      <alignment vertical="top"/>
      <protection hidden="1"/>
    </xf>
    <xf numFmtId="165" fontId="9" fillId="5" borderId="11" xfId="6" applyNumberFormat="1" applyFont="1" applyFill="1" applyBorder="1" applyAlignment="1" applyProtection="1">
      <alignment vertical="top"/>
      <protection hidden="1"/>
    </xf>
    <xf numFmtId="165" fontId="9" fillId="5" borderId="3" xfId="6" applyNumberFormat="1" applyFont="1" applyFill="1" applyBorder="1" applyAlignment="1" applyProtection="1">
      <alignment vertical="top"/>
      <protection hidden="1"/>
    </xf>
    <xf numFmtId="0" fontId="11" fillId="9" borderId="2" xfId="0" applyFont="1" applyFill="1" applyBorder="1" applyAlignment="1">
      <alignment horizontal="right" vertical="top" wrapText="1"/>
    </xf>
    <xf numFmtId="3" fontId="11" fillId="9" borderId="2" xfId="0" applyNumberFormat="1" applyFont="1" applyFill="1" applyBorder="1" applyAlignment="1">
      <alignment vertical="top" wrapText="1"/>
    </xf>
    <xf numFmtId="0" fontId="11" fillId="9" borderId="2" xfId="0" applyFont="1" applyFill="1" applyBorder="1" applyAlignment="1">
      <alignment horizontal="center" vertical="top" wrapText="1"/>
    </xf>
    <xf numFmtId="168" fontId="11" fillId="9" borderId="2" xfId="0" applyNumberFormat="1" applyFont="1" applyFill="1" applyBorder="1" applyAlignment="1">
      <alignment vertical="top" wrapText="1"/>
    </xf>
    <xf numFmtId="168" fontId="11" fillId="9" borderId="1" xfId="0" applyNumberFormat="1" applyFont="1" applyFill="1" applyBorder="1" applyAlignment="1">
      <alignment vertical="top" wrapText="1"/>
    </xf>
    <xf numFmtId="3" fontId="11" fillId="7" borderId="2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/>
    </xf>
    <xf numFmtId="0" fontId="11" fillId="7" borderId="1" xfId="0" applyFont="1" applyFill="1" applyBorder="1" applyAlignment="1">
      <alignment horizontal="center" vertical="top"/>
    </xf>
    <xf numFmtId="3" fontId="9" fillId="9" borderId="1" xfId="0" applyNumberFormat="1" applyFont="1" applyFill="1" applyBorder="1" applyAlignment="1">
      <alignment vertical="top"/>
    </xf>
    <xf numFmtId="4" fontId="9" fillId="5" borderId="11" xfId="6" applyNumberFormat="1" applyFont="1" applyFill="1" applyBorder="1" applyAlignment="1">
      <alignment horizontal="center" vertical="top" wrapText="1"/>
    </xf>
    <xf numFmtId="4" fontId="9" fillId="5" borderId="3" xfId="6" applyNumberFormat="1" applyFont="1" applyFill="1" applyBorder="1" applyAlignment="1">
      <alignment horizontal="center" vertical="top" wrapText="1"/>
    </xf>
    <xf numFmtId="4" fontId="9" fillId="2" borderId="26" xfId="0" applyNumberFormat="1" applyFont="1" applyFill="1" applyBorder="1" applyAlignment="1">
      <alignment horizontal="center" vertical="top"/>
    </xf>
    <xf numFmtId="1" fontId="9" fillId="5" borderId="2" xfId="6" applyNumberFormat="1" applyFont="1" applyFill="1" applyBorder="1" applyAlignment="1">
      <alignment horizontal="center" vertical="top" wrapText="1"/>
    </xf>
    <xf numFmtId="1" fontId="9" fillId="5" borderId="11" xfId="6" applyNumberFormat="1" applyFont="1" applyFill="1" applyBorder="1" applyAlignment="1">
      <alignment horizontal="center" vertical="top" wrapText="1"/>
    </xf>
    <xf numFmtId="1" fontId="9" fillId="5" borderId="3" xfId="6" applyNumberFormat="1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right" vertical="top" wrapText="1"/>
    </xf>
    <xf numFmtId="3" fontId="9" fillId="2" borderId="27" xfId="0" applyNumberFormat="1" applyFont="1" applyFill="1" applyBorder="1" applyAlignment="1">
      <alignment vertical="top" wrapText="1"/>
    </xf>
    <xf numFmtId="3" fontId="9" fillId="2" borderId="30" xfId="0" applyNumberFormat="1" applyFont="1" applyFill="1" applyBorder="1" applyAlignment="1">
      <alignment vertical="top" wrapText="1"/>
    </xf>
    <xf numFmtId="3" fontId="9" fillId="2" borderId="31" xfId="0" applyNumberFormat="1" applyFont="1" applyFill="1" applyBorder="1" applyAlignment="1">
      <alignment vertical="top" wrapText="1"/>
    </xf>
    <xf numFmtId="4" fontId="9" fillId="2" borderId="41" xfId="0" applyNumberFormat="1" applyFont="1" applyFill="1" applyBorder="1" applyAlignment="1">
      <alignment vertical="top" wrapText="1"/>
    </xf>
    <xf numFmtId="4" fontId="9" fillId="2" borderId="20" xfId="0" applyNumberFormat="1" applyFont="1" applyFill="1" applyBorder="1" applyAlignment="1">
      <alignment vertical="top" wrapText="1"/>
    </xf>
    <xf numFmtId="4" fontId="9" fillId="2" borderId="42" xfId="0" applyNumberFormat="1" applyFont="1" applyFill="1" applyBorder="1" applyAlignment="1">
      <alignment vertical="top" wrapText="1"/>
    </xf>
    <xf numFmtId="0" fontId="9" fillId="2" borderId="28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32" xfId="0" applyFont="1" applyFill="1" applyBorder="1" applyAlignment="1">
      <alignment horizontal="center" vertical="top" wrapText="1"/>
    </xf>
    <xf numFmtId="3" fontId="11" fillId="9" borderId="11" xfId="0" applyNumberFormat="1" applyFont="1" applyFill="1" applyBorder="1" applyAlignment="1">
      <alignment vertical="top" wrapText="1"/>
    </xf>
    <xf numFmtId="0" fontId="11" fillId="9" borderId="11" xfId="0" applyFont="1" applyFill="1" applyBorder="1" applyAlignment="1">
      <alignment horizontal="center" vertical="top" wrapText="1"/>
    </xf>
    <xf numFmtId="4" fontId="9" fillId="2" borderId="34" xfId="0" applyNumberFormat="1" applyFont="1" applyFill="1" applyBorder="1" applyAlignment="1">
      <alignment vertical="top"/>
    </xf>
    <xf numFmtId="4" fontId="9" fillId="2" borderId="20" xfId="0" applyNumberFormat="1" applyFont="1" applyFill="1" applyBorder="1" applyAlignment="1">
      <alignment vertical="top"/>
    </xf>
    <xf numFmtId="4" fontId="9" fillId="2" borderId="42" xfId="0" applyNumberFormat="1" applyFont="1" applyFill="1" applyBorder="1" applyAlignment="1">
      <alignment vertical="top"/>
    </xf>
    <xf numFmtId="4" fontId="9" fillId="5" borderId="29" xfId="0" applyNumberFormat="1" applyFont="1" applyFill="1" applyBorder="1" applyAlignment="1">
      <alignment vertical="top"/>
    </xf>
    <xf numFmtId="4" fontId="9" fillId="5" borderId="40" xfId="0" applyNumberFormat="1" applyFont="1" applyFill="1" applyBorder="1" applyAlignment="1">
      <alignment vertical="top"/>
    </xf>
    <xf numFmtId="9" fontId="30" fillId="5" borderId="23" xfId="6" applyFont="1" applyFill="1" applyBorder="1" applyAlignment="1">
      <alignment vertical="top"/>
    </xf>
    <xf numFmtId="1" fontId="9" fillId="5" borderId="11" xfId="6" applyNumberFormat="1" applyFont="1" applyFill="1" applyBorder="1" applyAlignment="1">
      <alignment horizontal="center" vertical="top"/>
    </xf>
    <xf numFmtId="1" fontId="21" fillId="8" borderId="9" xfId="0" applyNumberFormat="1" applyFont="1" applyFill="1" applyBorder="1" applyAlignment="1">
      <alignment vertical="center"/>
    </xf>
    <xf numFmtId="1" fontId="22" fillId="4" borderId="9" xfId="0" applyNumberFormat="1" applyFont="1" applyFill="1" applyBorder="1" applyAlignment="1">
      <alignment vertical="center"/>
    </xf>
    <xf numFmtId="2" fontId="22" fillId="4" borderId="9" xfId="0" applyNumberFormat="1" applyFont="1" applyFill="1" applyBorder="1" applyAlignment="1">
      <alignment vertical="center"/>
    </xf>
    <xf numFmtId="2" fontId="30" fillId="5" borderId="0" xfId="0" applyNumberFormat="1" applyFont="1" applyFill="1" applyBorder="1" applyAlignment="1">
      <alignment vertical="top"/>
    </xf>
    <xf numFmtId="168" fontId="11" fillId="7" borderId="1" xfId="0" quotePrefix="1" applyNumberFormat="1" applyFont="1" applyFill="1" applyBorder="1" applyAlignment="1">
      <alignment horizontal="center" vertical="top" wrapText="1"/>
    </xf>
    <xf numFmtId="3" fontId="9" fillId="5" borderId="0" xfId="0" applyNumberFormat="1" applyFont="1" applyFill="1" applyBorder="1" applyAlignment="1">
      <alignment vertical="top" wrapText="1"/>
    </xf>
    <xf numFmtId="4" fontId="9" fillId="2" borderId="35" xfId="0" applyNumberFormat="1" applyFont="1" applyFill="1" applyBorder="1" applyAlignment="1">
      <alignment vertical="top" wrapText="1"/>
    </xf>
    <xf numFmtId="4" fontId="9" fillId="2" borderId="34" xfId="0" applyNumberFormat="1" applyFont="1" applyFill="1" applyBorder="1" applyAlignment="1">
      <alignment vertical="top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3" fontId="9" fillId="2" borderId="14" xfId="6" applyNumberFormat="1" applyFont="1" applyFill="1" applyBorder="1" applyAlignment="1">
      <alignment horizontal="left" vertical="top" wrapText="1"/>
    </xf>
    <xf numFmtId="3" fontId="9" fillId="2" borderId="15" xfId="6" applyNumberFormat="1" applyFont="1" applyFill="1" applyBorder="1" applyAlignment="1">
      <alignment horizontal="left" vertical="top" wrapText="1"/>
    </xf>
    <xf numFmtId="3" fontId="9" fillId="2" borderId="16" xfId="6" applyNumberFormat="1" applyFont="1" applyFill="1" applyBorder="1" applyAlignment="1">
      <alignment horizontal="left" vertical="top" wrapText="1"/>
    </xf>
    <xf numFmtId="3" fontId="9" fillId="2" borderId="14" xfId="0" applyNumberFormat="1" applyFont="1" applyFill="1" applyBorder="1" applyAlignment="1">
      <alignment horizontal="left" vertical="top"/>
    </xf>
    <xf numFmtId="3" fontId="9" fillId="2" borderId="15" xfId="0" applyNumberFormat="1" applyFont="1" applyFill="1" applyBorder="1" applyAlignment="1">
      <alignment horizontal="left" vertical="top"/>
    </xf>
    <xf numFmtId="3" fontId="9" fillId="2" borderId="16" xfId="0" applyNumberFormat="1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 applyProtection="1">
      <alignment horizontal="left" vertical="center" wrapText="1"/>
      <protection hidden="1"/>
    </xf>
    <xf numFmtId="0" fontId="11" fillId="7" borderId="11" xfId="0" applyFont="1" applyFill="1" applyBorder="1" applyAlignment="1" applyProtection="1">
      <alignment horizontal="left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11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right" vertical="center" wrapText="1"/>
    </xf>
    <xf numFmtId="0" fontId="11" fillId="13" borderId="3" xfId="0" applyFont="1" applyFill="1" applyBorder="1" applyAlignment="1">
      <alignment horizontal="right" vertical="center" wrapText="1"/>
    </xf>
    <xf numFmtId="0" fontId="11" fillId="13" borderId="11" xfId="0" applyFont="1" applyFill="1" applyBorder="1" applyAlignment="1" applyProtection="1">
      <alignment horizontal="left" vertical="center" wrapText="1"/>
      <protection hidden="1"/>
    </xf>
    <xf numFmtId="0" fontId="11" fillId="13" borderId="11" xfId="0" applyFont="1" applyFill="1" applyBorder="1" applyAlignment="1" applyProtection="1">
      <alignment horizontal="center" vertical="center" wrapText="1"/>
      <protection hidden="1"/>
    </xf>
    <xf numFmtId="0" fontId="11" fillId="13" borderId="1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left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right" vertical="center" wrapText="1"/>
    </xf>
    <xf numFmtId="0" fontId="0" fillId="9" borderId="3" xfId="0" applyFill="1" applyBorder="1" applyAlignment="1">
      <alignment horizontal="right"/>
    </xf>
    <xf numFmtId="49" fontId="11" fillId="9" borderId="2" xfId="0" applyNumberFormat="1" applyFont="1" applyFill="1" applyBorder="1" applyAlignment="1">
      <alignment horizontal="left" vertical="center" wrapText="1"/>
    </xf>
    <xf numFmtId="49" fontId="11" fillId="9" borderId="3" xfId="0" applyNumberFormat="1" applyFont="1" applyFill="1" applyBorder="1" applyAlignment="1">
      <alignment horizontal="left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0" fontId="0" fillId="9" borderId="3" xfId="0" applyFill="1" applyBorder="1"/>
    <xf numFmtId="49" fontId="11" fillId="9" borderId="11" xfId="0" applyNumberFormat="1" applyFont="1" applyFill="1" applyBorder="1" applyAlignment="1">
      <alignment horizontal="left" vertical="center" wrapText="1"/>
    </xf>
    <xf numFmtId="0" fontId="0" fillId="9" borderId="11" xfId="0" applyFill="1" applyBorder="1"/>
    <xf numFmtId="49" fontId="11" fillId="9" borderId="3" xfId="0" applyNumberFormat="1" applyFont="1" applyFill="1" applyBorder="1" applyAlignment="1">
      <alignment horizontal="right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49" fontId="11" fillId="9" borderId="11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 applyProtection="1">
      <alignment horizontal="left" vertical="center" wrapText="1"/>
      <protection hidden="1"/>
    </xf>
    <xf numFmtId="0" fontId="11" fillId="13" borderId="3" xfId="0" applyFont="1" applyFill="1" applyBorder="1" applyAlignment="1" applyProtection="1">
      <alignment horizontal="left" vertical="center" wrapText="1"/>
      <protection hidden="1"/>
    </xf>
    <xf numFmtId="0" fontId="11" fillId="13" borderId="2" xfId="0" applyFont="1" applyFill="1" applyBorder="1" applyAlignment="1" applyProtection="1">
      <alignment horizontal="center" vertical="center" wrapText="1"/>
      <protection hidden="1"/>
    </xf>
    <xf numFmtId="0" fontId="11" fillId="13" borderId="3" xfId="0" applyFont="1" applyFill="1" applyBorder="1" applyAlignment="1" applyProtection="1">
      <alignment horizontal="center" vertical="center" wrapText="1"/>
      <protection hidden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</cellXfs>
  <cellStyles count="10">
    <cellStyle name="Comma [1]" xfId="1"/>
    <cellStyle name="Data" xfId="2"/>
    <cellStyle name="Hiperłącze" xfId="9" builtinId="8"/>
    <cellStyle name="Nagłówek" xfId="3"/>
    <cellStyle name="Nagłówek1" xfId="4"/>
    <cellStyle name="Normalny" xfId="0" builtinId="0"/>
    <cellStyle name="podtytuł" xfId="5"/>
    <cellStyle name="Procentowy" xfId="6" builtinId="5"/>
    <cellStyle name="Tabela" xfId="7"/>
    <cellStyle name="tytuł" xfId="8"/>
  </cellStyles>
  <dxfs count="40"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ill>
        <patternFill>
          <bgColor rgb="FFFFFF9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lor rgb="FFFFFF91"/>
      </font>
      <fill>
        <patternFill>
          <bgColor rgb="FFFFFF9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FF91"/>
      </font>
      <fill>
        <patternFill>
          <bgColor rgb="FFFFFF9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1"/>
      <color rgb="FFFFDD5F"/>
      <color rgb="FFFFEB7D"/>
      <color rgb="FFF3AB2D"/>
      <color rgb="FFCB8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114300</xdr:rowOff>
    </xdr:from>
    <xdr:to>
      <xdr:col>9</xdr:col>
      <xdr:colOff>657225</xdr:colOff>
      <xdr:row>6</xdr:row>
      <xdr:rowOff>9525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810250" y="695325"/>
          <a:ext cx="4543425" cy="857250"/>
        </a:xfrm>
        <a:prstGeom prst="rect">
          <a:avLst/>
        </a:prstGeom>
        <a:solidFill>
          <a:schemeClr val="lt1"/>
        </a:solidFill>
        <a:ln w="381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>
              <a:solidFill>
                <a:srgbClr val="C00000"/>
              </a:solidFill>
            </a:rPr>
            <a:t>Wytyczne:</a:t>
          </a:r>
        </a:p>
        <a:p>
          <a:r>
            <a:rPr lang="pl-PL" sz="1100">
              <a:solidFill>
                <a:srgbClr val="C00000"/>
              </a:solidFill>
            </a:rPr>
            <a:t>1) Należy wypełnić wszystkie</a:t>
          </a:r>
          <a:r>
            <a:rPr lang="pl-PL" sz="1100" baseline="0">
              <a:solidFill>
                <a:srgbClr val="C00000"/>
              </a:solidFill>
            </a:rPr>
            <a:t> białe pola w arkuszu </a:t>
          </a:r>
          <a:br>
            <a:rPr lang="pl-PL" sz="1100" baseline="0">
              <a:solidFill>
                <a:srgbClr val="C00000"/>
              </a:solidFill>
            </a:rPr>
          </a:br>
          <a:r>
            <a:rPr lang="pl-PL" sz="1100" baseline="0">
              <a:solidFill>
                <a:srgbClr val="C00000"/>
              </a:solidFill>
            </a:rPr>
            <a:t>     </a:t>
          </a:r>
          <a:r>
            <a:rPr lang="pl-PL" sz="1100" i="1" baseline="0">
              <a:solidFill>
                <a:srgbClr val="C00000"/>
              </a:solidFill>
            </a:rPr>
            <a:t>(które dotyczą projektu i projektodawcy)</a:t>
          </a:r>
        </a:p>
        <a:p>
          <a:r>
            <a:rPr lang="pl-PL" sz="1100" baseline="0">
              <a:solidFill>
                <a:srgbClr val="C00000"/>
              </a:solidFill>
            </a:rPr>
            <a:t>2) Nie wolno zmieniać formuł i opisów w żółtych polach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ALFA/dokumenty/Zlecenia/600-699/676%20-%20WIP%20Poznan,%2020%20firm/I%20faza/2%20etap/wyceny/Warta%20-%20Tourist/676,%20Warta-Tourist,%20wycena,%20000530,%20W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Sst/d/SST/PRACE/Janikowo.SodaConsult/soda%20ci&#281;&#380;ka.IX96/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H:/user/WJ/zlecenia/491%20-%20Miasto%20Wroc&#322;aw%20-%20analiza%20op&#322;acalno&#347;ci%20budowy%20sk&#322;adowiska%20odpad&#243;w%20komunalnych%20w%20Jaroszowie/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Marysia/c_marysi/ACTIVITY-BASED%20COSTING/Produkcja-Excel/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j/private/SPME/update/robocze/Waldek/Cieplowody/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Kredyt4/c/EXCEL/X.XLW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Users/Majesty/Documents/SW%202014-2020/Park%20Zawilcowa%20POIIS&#769;/H:/user/WJ/zlecenia/491%20-%20Miasto%20Wroc&#322;aw%20-%20analiza%20op&#322;acalno&#347;ci%20budowy%20sk&#322;adowiska%20odpad&#243;w%20komunalnych%20w%20Jaroszowie/model%20jaroszow%20final%20basic%20scenario-28-11.xls?169AE7AF" TargetMode="External"/><Relationship Id="rId1" Type="http://schemas.openxmlformats.org/officeDocument/2006/relationships/externalLinkPath" Target="file:///\\169AE7AF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Marysia/c_marysi/ACTIVITY-BASED%20COSTING/Produkcja-Excel/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SW%202014-2020/Park%20Zawilcowa%20POIIS&#769;/H:/WIN95/Profiles/rafal/Desktop/Drukarnia/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esty/Documents/Wytyczne%20do%20studio&#769;w%20wykonalnos&#769;ci%20Warmin&#769;sko-Mazurskie%202014-2020/!Biznesplan%202015-07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ia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 US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osno -&gt; grupę, amortyzację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1NOW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oszow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y"/>
      <sheetName val="Założenia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. Finan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bp.pl/home.aspx?f=/kursy/kursy_archiwu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4"/>
  <sheetViews>
    <sheetView view="pageBreakPreview" topLeftCell="E1" zoomScale="60" zoomScaleNormal="100" workbookViewId="0">
      <selection activeCell="D259" sqref="D259:R264"/>
    </sheetView>
  </sheetViews>
  <sheetFormatPr defaultColWidth="0" defaultRowHeight="10.199999999999999" zeroHeight="1"/>
  <cols>
    <col min="1" max="1" width="4.44140625" style="1" customWidth="1"/>
    <col min="2" max="2" width="54.6640625" style="1" customWidth="1"/>
    <col min="3" max="3" width="13.44140625" style="1" customWidth="1"/>
    <col min="4" max="4" width="12.44140625" style="1" customWidth="1"/>
    <col min="5" max="6" width="13.44140625" style="1" customWidth="1"/>
    <col min="7" max="36" width="11.109375" style="1" customWidth="1"/>
    <col min="37" max="40" width="0" style="1" hidden="1" customWidth="1"/>
    <col min="41" max="16384" width="9.109375" style="1" hidden="1"/>
  </cols>
  <sheetData>
    <row r="1" spans="1:36" s="48" customFormat="1" ht="15.6">
      <c r="A1" s="47" t="s">
        <v>126</v>
      </c>
      <c r="B1" s="48" t="s">
        <v>55</v>
      </c>
    </row>
    <row r="2" spans="1:36" s="370" customFormat="1" ht="18" customHeight="1" thickBot="1">
      <c r="A2" s="362" t="s">
        <v>82</v>
      </c>
      <c r="B2" s="363" t="s">
        <v>415</v>
      </c>
      <c r="C2" s="428"/>
      <c r="D2" s="429"/>
      <c r="E2" s="429"/>
      <c r="F2" s="429"/>
      <c r="G2" s="366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7" t="s">
        <v>72</v>
      </c>
      <c r="T2" s="367" t="s">
        <v>73</v>
      </c>
      <c r="U2" s="367" t="s">
        <v>77</v>
      </c>
      <c r="V2" s="368" t="s">
        <v>401</v>
      </c>
      <c r="W2" s="368"/>
      <c r="X2" s="368"/>
      <c r="Y2" s="368"/>
      <c r="Z2" s="368"/>
      <c r="AA2" s="368"/>
      <c r="AB2" s="368"/>
      <c r="AC2" s="368" t="s">
        <v>400</v>
      </c>
      <c r="AD2" s="365"/>
      <c r="AE2" s="365"/>
      <c r="AF2" s="365"/>
      <c r="AG2" s="365"/>
      <c r="AH2" s="365"/>
      <c r="AI2" s="365"/>
      <c r="AJ2" s="369"/>
    </row>
    <row r="3" spans="1:36" s="152" customFormat="1" ht="10.8" thickBot="1">
      <c r="A3" s="110">
        <v>1</v>
      </c>
      <c r="B3" s="361" t="s">
        <v>84</v>
      </c>
      <c r="C3" s="650" t="s">
        <v>522</v>
      </c>
      <c r="D3" s="651"/>
      <c r="E3" s="651"/>
      <c r="F3" s="652"/>
      <c r="G3" s="70"/>
      <c r="H3" s="99"/>
      <c r="I3" s="99"/>
      <c r="J3" s="99"/>
      <c r="K3" s="99"/>
      <c r="L3" s="99"/>
      <c r="M3" s="99"/>
      <c r="N3" s="99"/>
      <c r="O3" s="99"/>
      <c r="AE3" s="340"/>
      <c r="AF3" s="340"/>
      <c r="AG3" s="340"/>
      <c r="AH3" s="340"/>
      <c r="AI3" s="340"/>
      <c r="AJ3" s="349"/>
    </row>
    <row r="4" spans="1:36" s="70" customFormat="1" ht="31.2" thickBot="1">
      <c r="A4" s="110">
        <v>2</v>
      </c>
      <c r="B4" s="86" t="s">
        <v>395</v>
      </c>
      <c r="C4" s="153" t="s">
        <v>9</v>
      </c>
      <c r="D4" s="431">
        <v>2020</v>
      </c>
      <c r="E4" s="350"/>
      <c r="F4" s="350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AE4" s="339"/>
      <c r="AF4" s="339"/>
      <c r="AG4" s="339"/>
      <c r="AH4" s="339"/>
      <c r="AI4" s="339"/>
      <c r="AJ4" s="339"/>
    </row>
    <row r="5" spans="1:36" s="370" customFormat="1" ht="18" customHeight="1" thickBot="1">
      <c r="A5" s="362" t="s">
        <v>83</v>
      </c>
      <c r="B5" s="363" t="s">
        <v>416</v>
      </c>
      <c r="C5" s="364"/>
      <c r="D5" s="432"/>
      <c r="E5" s="365"/>
      <c r="F5" s="365"/>
      <c r="G5" s="366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7" t="s">
        <v>72</v>
      </c>
      <c r="T5" s="367" t="s">
        <v>73</v>
      </c>
      <c r="U5" s="367" t="s">
        <v>77</v>
      </c>
      <c r="V5" s="368" t="s">
        <v>401</v>
      </c>
      <c r="W5" s="368"/>
      <c r="X5" s="368"/>
      <c r="Y5" s="368"/>
      <c r="Z5" s="368"/>
      <c r="AA5" s="368"/>
      <c r="AB5" s="368"/>
      <c r="AC5" s="368" t="s">
        <v>400</v>
      </c>
      <c r="AD5" s="365"/>
      <c r="AE5" s="365"/>
      <c r="AF5" s="365"/>
      <c r="AG5" s="365"/>
      <c r="AH5" s="365"/>
      <c r="AI5" s="365"/>
      <c r="AJ5" s="369"/>
    </row>
    <row r="6" spans="1:36" s="152" customFormat="1" ht="31.2" thickBot="1">
      <c r="A6" s="110">
        <v>1</v>
      </c>
      <c r="B6" s="86" t="s">
        <v>494</v>
      </c>
      <c r="C6" s="153" t="s">
        <v>80</v>
      </c>
      <c r="D6" s="433" t="s">
        <v>538</v>
      </c>
      <c r="E6" s="350"/>
      <c r="F6" s="350"/>
      <c r="G6" s="339"/>
      <c r="H6" s="340"/>
      <c r="I6" s="340"/>
      <c r="J6" s="340"/>
      <c r="K6" s="340"/>
      <c r="L6" s="340"/>
      <c r="M6" s="340"/>
      <c r="N6" s="340"/>
      <c r="O6" s="340"/>
      <c r="P6" s="351"/>
      <c r="Q6" s="351"/>
      <c r="R6" s="351"/>
      <c r="AE6" s="340"/>
      <c r="AF6" s="340"/>
      <c r="AG6" s="340"/>
      <c r="AH6" s="340"/>
      <c r="AI6" s="340"/>
      <c r="AJ6" s="349"/>
    </row>
    <row r="7" spans="1:36" s="70" customFormat="1" ht="21" thickBot="1">
      <c r="A7" s="110">
        <v>2</v>
      </c>
      <c r="B7" s="86" t="s">
        <v>463</v>
      </c>
      <c r="C7" s="153" t="s">
        <v>80</v>
      </c>
      <c r="D7" s="433"/>
      <c r="E7" s="350"/>
      <c r="F7" s="350"/>
      <c r="G7" s="339"/>
      <c r="H7" s="340"/>
      <c r="I7" s="340"/>
      <c r="J7" s="340"/>
      <c r="K7" s="340"/>
      <c r="L7" s="340"/>
      <c r="M7" s="340"/>
      <c r="N7" s="340"/>
      <c r="O7" s="340"/>
      <c r="P7" s="339"/>
      <c r="Q7" s="339"/>
      <c r="R7" s="339"/>
      <c r="AE7" s="340"/>
      <c r="AF7" s="340"/>
      <c r="AG7" s="340"/>
      <c r="AH7" s="340"/>
      <c r="AI7" s="340"/>
      <c r="AJ7" s="349"/>
    </row>
    <row r="8" spans="1:36" s="70" customFormat="1" ht="13.95" customHeight="1" thickBot="1">
      <c r="A8" s="110">
        <v>3</v>
      </c>
      <c r="B8" s="645" t="s">
        <v>532</v>
      </c>
      <c r="C8" s="153" t="s">
        <v>80</v>
      </c>
      <c r="D8" s="433"/>
      <c r="E8" s="350"/>
      <c r="F8" s="350"/>
      <c r="G8" s="339"/>
      <c r="H8" s="340"/>
      <c r="I8" s="340"/>
      <c r="J8" s="340"/>
      <c r="K8" s="340"/>
      <c r="L8" s="340"/>
      <c r="M8" s="340"/>
      <c r="N8" s="340"/>
      <c r="O8" s="340"/>
      <c r="P8" s="339"/>
      <c r="Q8" s="339"/>
      <c r="R8" s="339"/>
      <c r="AE8" s="340"/>
      <c r="AF8" s="340"/>
      <c r="AG8" s="340"/>
      <c r="AH8" s="340"/>
      <c r="AI8" s="340"/>
      <c r="AJ8" s="349"/>
    </row>
    <row r="9" spans="1:36" s="70" customFormat="1" ht="41.4" thickBot="1">
      <c r="A9" s="110">
        <v>4</v>
      </c>
      <c r="B9" s="86" t="s">
        <v>533</v>
      </c>
      <c r="C9" s="153" t="s">
        <v>80</v>
      </c>
      <c r="D9" s="433"/>
      <c r="E9" s="350"/>
      <c r="F9" s="350"/>
      <c r="G9" s="339"/>
      <c r="H9" s="340"/>
      <c r="I9" s="340"/>
      <c r="J9" s="340"/>
      <c r="K9" s="340"/>
      <c r="L9" s="340"/>
      <c r="M9" s="340"/>
      <c r="N9" s="340"/>
      <c r="O9" s="340"/>
      <c r="P9" s="339"/>
      <c r="Q9" s="339"/>
      <c r="R9" s="339"/>
      <c r="AE9" s="340"/>
      <c r="AF9" s="340"/>
      <c r="AG9" s="340"/>
      <c r="AH9" s="340"/>
      <c r="AI9" s="340"/>
      <c r="AJ9" s="349"/>
    </row>
    <row r="10" spans="1:36" s="70" customFormat="1" ht="21" thickBot="1">
      <c r="A10" s="110">
        <v>5</v>
      </c>
      <c r="B10" s="645" t="s">
        <v>534</v>
      </c>
      <c r="C10" s="153" t="s">
        <v>80</v>
      </c>
      <c r="D10" s="433"/>
      <c r="E10" s="350"/>
      <c r="F10" s="350"/>
      <c r="G10" s="339"/>
      <c r="H10" s="340"/>
      <c r="I10" s="340"/>
      <c r="J10" s="340"/>
      <c r="K10" s="340"/>
      <c r="L10" s="340"/>
      <c r="M10" s="340"/>
      <c r="N10" s="340"/>
      <c r="O10" s="340"/>
      <c r="P10" s="339"/>
      <c r="Q10" s="339"/>
      <c r="R10" s="339"/>
      <c r="AE10" s="340"/>
      <c r="AF10" s="340"/>
      <c r="AG10" s="340"/>
      <c r="AH10" s="340"/>
      <c r="AI10" s="340"/>
      <c r="AJ10" s="349"/>
    </row>
    <row r="11" spans="1:36" s="370" customFormat="1" ht="18" customHeight="1" thickBot="1">
      <c r="A11" s="362" t="s">
        <v>417</v>
      </c>
      <c r="B11" s="363" t="s">
        <v>418</v>
      </c>
      <c r="C11" s="364"/>
      <c r="D11" s="432"/>
      <c r="E11" s="365"/>
      <c r="F11" s="365"/>
      <c r="G11" s="366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7" t="s">
        <v>72</v>
      </c>
      <c r="T11" s="367" t="s">
        <v>73</v>
      </c>
      <c r="U11" s="367" t="s">
        <v>77</v>
      </c>
      <c r="V11" s="368" t="s">
        <v>401</v>
      </c>
      <c r="W11" s="368"/>
      <c r="X11" s="368"/>
      <c r="Y11" s="368"/>
      <c r="Z11" s="368"/>
      <c r="AA11" s="368"/>
      <c r="AB11" s="368"/>
      <c r="AC11" s="368" t="s">
        <v>400</v>
      </c>
      <c r="AD11" s="365"/>
      <c r="AE11" s="365"/>
      <c r="AF11" s="365"/>
      <c r="AG11" s="365"/>
      <c r="AH11" s="365"/>
      <c r="AI11" s="365"/>
      <c r="AJ11" s="369"/>
    </row>
    <row r="12" spans="1:36" s="70" customFormat="1" ht="37.5" customHeight="1" thickBot="1">
      <c r="A12" s="110">
        <v>1</v>
      </c>
      <c r="B12" s="86" t="s">
        <v>397</v>
      </c>
      <c r="C12" s="153" t="s">
        <v>4</v>
      </c>
      <c r="D12" s="434">
        <v>0.85</v>
      </c>
      <c r="E12" s="350"/>
      <c r="F12" s="350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AE12" s="339"/>
      <c r="AF12" s="339"/>
      <c r="AG12" s="339"/>
      <c r="AH12" s="339"/>
      <c r="AI12" s="339"/>
      <c r="AJ12" s="339"/>
    </row>
    <row r="13" spans="1:36" s="70" customFormat="1" ht="10.8" thickBot="1">
      <c r="A13" s="110" t="s">
        <v>35</v>
      </c>
      <c r="B13" s="86" t="s">
        <v>263</v>
      </c>
      <c r="C13" s="153" t="s">
        <v>80</v>
      </c>
      <c r="D13" s="433" t="s">
        <v>538</v>
      </c>
      <c r="E13" s="350"/>
      <c r="F13" s="350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AE13" s="339"/>
      <c r="AF13" s="339"/>
      <c r="AG13" s="339"/>
      <c r="AH13" s="339"/>
      <c r="AI13" s="339"/>
      <c r="AJ13" s="339"/>
    </row>
    <row r="14" spans="1:36" s="70" customFormat="1" ht="10.8" thickBot="1">
      <c r="A14" s="110" t="s">
        <v>36</v>
      </c>
      <c r="B14" s="86" t="s">
        <v>264</v>
      </c>
      <c r="C14" s="153" t="s">
        <v>4</v>
      </c>
      <c r="D14" s="434"/>
      <c r="E14" s="350"/>
      <c r="F14" s="350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AE14" s="339"/>
      <c r="AF14" s="339"/>
      <c r="AG14" s="339"/>
      <c r="AH14" s="339"/>
      <c r="AI14" s="339"/>
      <c r="AJ14" s="339"/>
    </row>
    <row r="15" spans="1:36" s="70" customFormat="1" ht="10.8" thickBot="1">
      <c r="A15" s="110">
        <v>3</v>
      </c>
      <c r="B15" s="86" t="s">
        <v>265</v>
      </c>
      <c r="C15" s="153" t="s">
        <v>80</v>
      </c>
      <c r="D15" s="433" t="s">
        <v>538</v>
      </c>
      <c r="E15" s="350"/>
      <c r="F15" s="350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AE15" s="339"/>
      <c r="AF15" s="339"/>
      <c r="AG15" s="339"/>
      <c r="AH15" s="339"/>
      <c r="AI15" s="339"/>
      <c r="AJ15" s="339"/>
    </row>
    <row r="16" spans="1:36" s="370" customFormat="1" ht="18" customHeight="1" thickBot="1">
      <c r="A16" s="362" t="s">
        <v>419</v>
      </c>
      <c r="B16" s="363" t="s">
        <v>420</v>
      </c>
      <c r="C16" s="364"/>
      <c r="D16" s="432"/>
      <c r="E16" s="365"/>
      <c r="F16" s="365"/>
      <c r="G16" s="366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7" t="s">
        <v>72</v>
      </c>
      <c r="T16" s="367" t="s">
        <v>73</v>
      </c>
      <c r="U16" s="367" t="s">
        <v>77</v>
      </c>
      <c r="V16" s="368" t="s">
        <v>401</v>
      </c>
      <c r="W16" s="368"/>
      <c r="X16" s="368"/>
      <c r="Y16" s="368"/>
      <c r="Z16" s="368"/>
      <c r="AA16" s="368"/>
      <c r="AB16" s="368"/>
      <c r="AC16" s="368" t="s">
        <v>400</v>
      </c>
      <c r="AD16" s="365"/>
      <c r="AE16" s="365"/>
      <c r="AF16" s="365"/>
      <c r="AG16" s="365"/>
      <c r="AH16" s="365"/>
      <c r="AI16" s="365"/>
      <c r="AJ16" s="369"/>
    </row>
    <row r="17" spans="1:36" s="70" customFormat="1" ht="10.8" thickBot="1">
      <c r="A17" s="110">
        <v>1</v>
      </c>
      <c r="B17" s="86" t="s">
        <v>464</v>
      </c>
      <c r="C17" s="153" t="s">
        <v>80</v>
      </c>
      <c r="D17" s="435" t="s">
        <v>539</v>
      </c>
      <c r="E17" s="350"/>
      <c r="F17" s="350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AE17" s="339"/>
      <c r="AF17" s="339"/>
      <c r="AG17" s="339"/>
      <c r="AH17" s="339"/>
      <c r="AI17" s="339"/>
      <c r="AJ17" s="339"/>
    </row>
    <row r="18" spans="1:36" s="70" customFormat="1" ht="21" thickBot="1">
      <c r="A18" s="110">
        <v>2</v>
      </c>
      <c r="B18" s="86" t="s">
        <v>465</v>
      </c>
      <c r="C18" s="158" t="s">
        <v>4</v>
      </c>
      <c r="D18" s="434"/>
      <c r="E18" s="350" t="str">
        <f>IF($D$17="Częściowo",IF($D$18="","Proszę wpisać poziom procentowy wydatków kwalifikowalnych",""),"")</f>
        <v/>
      </c>
      <c r="F18" s="350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AE18" s="339"/>
      <c r="AF18" s="339"/>
      <c r="AG18" s="339"/>
      <c r="AH18" s="339"/>
      <c r="AI18" s="339"/>
      <c r="AJ18" s="339"/>
    </row>
    <row r="19" spans="1:36" s="370" customFormat="1" ht="18" customHeight="1" thickBot="1">
      <c r="A19" s="362" t="s">
        <v>421</v>
      </c>
      <c r="B19" s="363" t="s">
        <v>422</v>
      </c>
      <c r="C19" s="364"/>
      <c r="D19" s="432"/>
      <c r="E19" s="365"/>
      <c r="F19" s="365"/>
      <c r="G19" s="366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7" t="s">
        <v>72</v>
      </c>
      <c r="T19" s="367" t="s">
        <v>73</v>
      </c>
      <c r="U19" s="367" t="s">
        <v>77</v>
      </c>
      <c r="V19" s="368" t="s">
        <v>401</v>
      </c>
      <c r="W19" s="368"/>
      <c r="X19" s="368"/>
      <c r="Y19" s="368"/>
      <c r="Z19" s="368"/>
      <c r="AA19" s="368"/>
      <c r="AB19" s="368"/>
      <c r="AC19" s="368" t="s">
        <v>400</v>
      </c>
      <c r="AD19" s="365"/>
      <c r="AE19" s="365"/>
      <c r="AF19" s="365"/>
      <c r="AG19" s="365"/>
      <c r="AH19" s="365"/>
      <c r="AI19" s="365"/>
      <c r="AJ19" s="369"/>
    </row>
    <row r="20" spans="1:36" s="70" customFormat="1" ht="10.8" thickBot="1">
      <c r="A20" s="110">
        <v>1</v>
      </c>
      <c r="B20" s="86" t="s">
        <v>466</v>
      </c>
      <c r="C20" s="158" t="s">
        <v>34</v>
      </c>
      <c r="D20" s="436"/>
      <c r="E20" s="350"/>
      <c r="F20" s="350"/>
      <c r="G20" s="340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AE20" s="339"/>
      <c r="AF20" s="339"/>
      <c r="AG20" s="339"/>
      <c r="AH20" s="339"/>
      <c r="AI20" s="339"/>
      <c r="AJ20" s="339"/>
    </row>
    <row r="21" spans="1:36" s="70" customFormat="1" ht="10.8" thickBot="1">
      <c r="A21" s="110">
        <v>2</v>
      </c>
      <c r="B21" s="86" t="s">
        <v>467</v>
      </c>
      <c r="C21" s="158" t="s">
        <v>34</v>
      </c>
      <c r="D21" s="436"/>
      <c r="E21" s="352"/>
      <c r="F21" s="352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AE21" s="339"/>
      <c r="AF21" s="339"/>
      <c r="AG21" s="339"/>
      <c r="AH21" s="339"/>
      <c r="AI21" s="339"/>
      <c r="AJ21" s="339"/>
    </row>
    <row r="22" spans="1:36" s="70" customFormat="1" ht="10.8" thickBot="1">
      <c r="A22" s="110">
        <v>3</v>
      </c>
      <c r="B22" s="86" t="s">
        <v>468</v>
      </c>
      <c r="C22" s="158" t="s">
        <v>34</v>
      </c>
      <c r="D22" s="436">
        <v>14</v>
      </c>
      <c r="E22" s="350"/>
      <c r="F22" s="350"/>
      <c r="G22" s="339"/>
      <c r="H22" s="340"/>
      <c r="I22" s="340"/>
      <c r="J22" s="340"/>
      <c r="K22" s="340"/>
      <c r="L22" s="340"/>
      <c r="M22" s="340"/>
      <c r="N22" s="340"/>
      <c r="O22" s="340"/>
      <c r="P22" s="339"/>
      <c r="Q22" s="339"/>
      <c r="R22" s="339"/>
      <c r="AE22" s="340"/>
      <c r="AF22" s="340"/>
      <c r="AG22" s="340"/>
      <c r="AH22" s="340"/>
      <c r="AI22" s="340"/>
      <c r="AJ22" s="349"/>
    </row>
    <row r="23" spans="1:36" s="370" customFormat="1" ht="18" customHeight="1" thickBot="1">
      <c r="A23" s="362" t="s">
        <v>423</v>
      </c>
      <c r="B23" s="363" t="s">
        <v>424</v>
      </c>
      <c r="C23" s="428"/>
      <c r="D23" s="430"/>
      <c r="E23" s="365"/>
      <c r="F23" s="365"/>
      <c r="G23" s="366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7" t="s">
        <v>72</v>
      </c>
      <c r="T23" s="367" t="s">
        <v>73</v>
      </c>
      <c r="U23" s="367" t="s">
        <v>77</v>
      </c>
      <c r="V23" s="368" t="s">
        <v>401</v>
      </c>
      <c r="W23" s="368"/>
      <c r="X23" s="368"/>
      <c r="Y23" s="368"/>
      <c r="Z23" s="368"/>
      <c r="AA23" s="368"/>
      <c r="AB23" s="368"/>
      <c r="AC23" s="368" t="s">
        <v>400</v>
      </c>
      <c r="AD23" s="365"/>
      <c r="AE23" s="365"/>
      <c r="AF23" s="365"/>
      <c r="AG23" s="365"/>
      <c r="AH23" s="365"/>
      <c r="AI23" s="365"/>
      <c r="AJ23" s="369"/>
    </row>
    <row r="24" spans="1:36" s="70" customFormat="1" ht="10.8" thickBot="1">
      <c r="A24" s="110" t="s">
        <v>11</v>
      </c>
      <c r="B24" s="28" t="s">
        <v>187</v>
      </c>
      <c r="C24" s="437"/>
      <c r="J24" s="339"/>
      <c r="K24" s="339"/>
      <c r="L24" s="339"/>
      <c r="M24" s="339"/>
      <c r="N24" s="339"/>
      <c r="O24" s="339"/>
      <c r="P24" s="339"/>
      <c r="Q24" s="339"/>
      <c r="R24" s="339"/>
      <c r="AE24" s="339"/>
      <c r="AF24" s="339"/>
      <c r="AG24" s="339"/>
      <c r="AH24" s="339"/>
      <c r="AI24" s="339"/>
      <c r="AJ24" s="339"/>
    </row>
    <row r="25" spans="1:36" s="70" customFormat="1" ht="10.8" thickBot="1">
      <c r="A25" s="110" t="s">
        <v>12</v>
      </c>
      <c r="B25" s="28" t="s">
        <v>188</v>
      </c>
      <c r="C25" s="437"/>
      <c r="J25" s="339"/>
      <c r="K25" s="339"/>
      <c r="L25" s="339"/>
      <c r="M25" s="339"/>
      <c r="N25" s="339"/>
      <c r="O25" s="339"/>
      <c r="P25" s="339"/>
      <c r="Q25" s="339"/>
      <c r="R25" s="339"/>
      <c r="AE25" s="339"/>
      <c r="AF25" s="339"/>
      <c r="AG25" s="339"/>
      <c r="AH25" s="339"/>
      <c r="AI25" s="339"/>
      <c r="AJ25" s="339"/>
    </row>
    <row r="26" spans="1:36" s="70" customFormat="1" ht="10.8" thickBot="1">
      <c r="A26" s="110" t="s">
        <v>35</v>
      </c>
      <c r="B26" s="28" t="s">
        <v>201</v>
      </c>
      <c r="C26" s="617"/>
      <c r="J26" s="339"/>
      <c r="K26" s="339"/>
      <c r="L26" s="339"/>
      <c r="M26" s="339"/>
      <c r="N26" s="339"/>
      <c r="O26" s="339"/>
      <c r="P26" s="339"/>
      <c r="Q26" s="339"/>
      <c r="R26" s="339"/>
      <c r="AE26" s="339"/>
      <c r="AF26" s="339"/>
      <c r="AG26" s="339"/>
      <c r="AH26" s="339"/>
      <c r="AI26" s="339"/>
      <c r="AJ26" s="339"/>
    </row>
    <row r="27" spans="1:36" s="70" customFormat="1" ht="10.8" thickBot="1">
      <c r="A27" s="110" t="s">
        <v>425</v>
      </c>
      <c r="B27" s="28" t="s">
        <v>202</v>
      </c>
      <c r="C27" s="438"/>
      <c r="D27" s="350"/>
      <c r="E27" s="350"/>
      <c r="F27" s="350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AE27" s="339"/>
      <c r="AF27" s="339"/>
      <c r="AG27" s="339"/>
      <c r="AH27" s="339"/>
      <c r="AI27" s="339"/>
      <c r="AJ27" s="339"/>
    </row>
    <row r="28" spans="1:36" s="70" customFormat="1" ht="10.8" thickBot="1">
      <c r="A28" s="123" t="s">
        <v>426</v>
      </c>
      <c r="B28" s="78" t="s">
        <v>203</v>
      </c>
      <c r="C28" s="438"/>
      <c r="D28" s="350"/>
      <c r="E28" s="350"/>
      <c r="F28" s="350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AE28" s="339"/>
      <c r="AF28" s="339"/>
      <c r="AG28" s="339"/>
      <c r="AH28" s="339"/>
      <c r="AI28" s="339"/>
      <c r="AJ28" s="339"/>
    </row>
    <row r="29" spans="1:36" s="384" customFormat="1" ht="21.75" customHeight="1">
      <c r="A29" s="383" t="s">
        <v>127</v>
      </c>
      <c r="B29" s="384" t="s">
        <v>128</v>
      </c>
    </row>
    <row r="30" spans="1:36" s="363" customFormat="1" ht="18.75" customHeight="1" thickBot="1">
      <c r="A30" s="362"/>
      <c r="B30" s="363" t="s">
        <v>88</v>
      </c>
      <c r="C30" s="450"/>
      <c r="D30" s="450"/>
      <c r="E30" s="450"/>
      <c r="F30" s="450"/>
    </row>
    <row r="31" spans="1:36" s="70" customFormat="1" ht="13.5" customHeight="1" thickBot="1">
      <c r="A31" s="110">
        <v>1</v>
      </c>
      <c r="B31" s="77" t="s">
        <v>398</v>
      </c>
      <c r="C31" s="653" t="s">
        <v>540</v>
      </c>
      <c r="D31" s="654"/>
      <c r="E31" s="654"/>
      <c r="F31" s="655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AE31" s="339"/>
      <c r="AF31" s="339"/>
      <c r="AG31" s="339"/>
      <c r="AH31" s="339"/>
      <c r="AI31" s="339"/>
      <c r="AJ31" s="339"/>
    </row>
    <row r="32" spans="1:36" s="70" customFormat="1" ht="10.8" thickBot="1">
      <c r="A32" s="45" t="s">
        <v>10</v>
      </c>
      <c r="B32" s="11" t="s">
        <v>89</v>
      </c>
      <c r="C32" s="171" t="s">
        <v>0</v>
      </c>
      <c r="D32" s="456" t="str">
        <f>IF(Analiza!G$80="","",Analiza!G$80)</f>
        <v>Faza inwest.</v>
      </c>
      <c r="E32" s="456" t="str">
        <f>IF(Analiza!H$80="","",Analiza!H$80)</f>
        <v>Faza inwest.</v>
      </c>
      <c r="F32" s="456" t="str">
        <f>IF(Analiza!I$80="","",Analiza!I$80)</f>
        <v>Faza oper.</v>
      </c>
      <c r="G32" s="456" t="str">
        <f>IF(Analiza!J$80="","",Analiza!J$80)</f>
        <v>Faza oper.</v>
      </c>
      <c r="H32" s="456" t="str">
        <f>IF(Analiza!K$80="","",Analiza!K$80)</f>
        <v>Faza oper.</v>
      </c>
      <c r="I32" s="456" t="str">
        <f>IF(Analiza!L$80="","",Analiza!L$80)</f>
        <v>Faza oper.</v>
      </c>
      <c r="J32" s="456" t="str">
        <f>IF(Analiza!M$80="","",Analiza!M$80)</f>
        <v>Faza oper.</v>
      </c>
      <c r="K32" s="456" t="str">
        <f>IF(Analiza!N$80="","",Analiza!N$80)</f>
        <v>Faza oper.</v>
      </c>
      <c r="L32" s="456" t="str">
        <f>IF(Analiza!O$80="","",Analiza!O$80)</f>
        <v>Faza oper.</v>
      </c>
      <c r="M32" s="456" t="str">
        <f>IF(Analiza!P$80="","",Analiza!P$80)</f>
        <v>Faza oper.</v>
      </c>
      <c r="N32" s="456" t="str">
        <f>IF(Analiza!Q$80="","",Analiza!Q$80)</f>
        <v>Faza oper.</v>
      </c>
      <c r="O32" s="456" t="str">
        <f>IF(Analiza!R$80="","",Analiza!R$80)</f>
        <v>Faza oper.</v>
      </c>
      <c r="P32" s="456" t="str">
        <f>IF(Analiza!S$80="","",Analiza!S$80)</f>
        <v>Faza oper.</v>
      </c>
      <c r="Q32" s="456" t="str">
        <f>IF(Analiza!T$80="","",Analiza!T$80)</f>
        <v>Faza oper.</v>
      </c>
      <c r="R32" s="456" t="str">
        <f>IF(Analiza!U$80="","",Analiza!U$80)</f>
        <v>Faza oper.</v>
      </c>
      <c r="S32" s="456" t="str">
        <f>IF(Analiza!V$80="","",Analiza!V$80)</f>
        <v/>
      </c>
      <c r="T32" s="456" t="str">
        <f>IF(Analiza!W$80="","",Analiza!W$80)</f>
        <v/>
      </c>
      <c r="U32" s="456" t="str">
        <f>IF(Analiza!X$80="","",Analiza!X$80)</f>
        <v/>
      </c>
      <c r="V32" s="456" t="str">
        <f>IF(Analiza!Y$80="","",Analiza!Y$80)</f>
        <v/>
      </c>
      <c r="W32" s="456" t="str">
        <f>IF(Analiza!Z$80="","",Analiza!Z$80)</f>
        <v/>
      </c>
      <c r="X32" s="456" t="str">
        <f>IF(Analiza!AA$80="","",Analiza!AA$80)</f>
        <v/>
      </c>
      <c r="Y32" s="456" t="str">
        <f>IF(Analiza!AB$80="","",Analiza!AB$80)</f>
        <v/>
      </c>
      <c r="Z32" s="456" t="str">
        <f>IF(Analiza!AC$80="","",Analiza!AC$80)</f>
        <v/>
      </c>
      <c r="AA32" s="456" t="str">
        <f>IF(Analiza!AD$80="","",Analiza!AD$80)</f>
        <v/>
      </c>
      <c r="AB32" s="456" t="str">
        <f>IF(Analiza!AE$80="","",Analiza!AE$80)</f>
        <v/>
      </c>
      <c r="AC32" s="456" t="str">
        <f>IF(Analiza!AF$80="","",Analiza!AF$80)</f>
        <v/>
      </c>
      <c r="AD32" s="456" t="str">
        <f>IF(Analiza!AG$80="","",Analiza!AG$80)</f>
        <v/>
      </c>
      <c r="AE32" s="456" t="str">
        <f>IF(Analiza!AH$80="","",Analiza!AH$80)</f>
        <v/>
      </c>
      <c r="AF32" s="456" t="str">
        <f>IF(Analiza!AI$80="","",Analiza!AI$80)</f>
        <v/>
      </c>
      <c r="AG32" s="456" t="str">
        <f>IF(Analiza!AJ$80="","",Analiza!AJ$80)</f>
        <v/>
      </c>
    </row>
    <row r="33" spans="1:33" s="70" customFormat="1" ht="21" thickBot="1">
      <c r="A33" s="110">
        <v>2</v>
      </c>
      <c r="B33" s="24" t="str">
        <f>CONCATENATE("Proszę określić miarę rezultatu dla wariantu I: ",$C$31," w latach")</f>
        <v>Proszę określić miarę rezultatu dla wariantu I: Liczba osób korzystających z usług publicznych on-line w latach</v>
      </c>
      <c r="C33" s="633" t="s">
        <v>541</v>
      </c>
      <c r="D33" s="459">
        <v>0</v>
      </c>
      <c r="E33" s="459">
        <v>0</v>
      </c>
      <c r="F33" s="459">
        <v>139</v>
      </c>
      <c r="G33" s="459">
        <v>158</v>
      </c>
      <c r="H33" s="459">
        <v>158</v>
      </c>
      <c r="I33" s="459">
        <v>158</v>
      </c>
      <c r="J33" s="459">
        <v>213</v>
      </c>
      <c r="K33" s="459">
        <v>213</v>
      </c>
      <c r="L33" s="459">
        <v>213</v>
      </c>
      <c r="M33" s="459">
        <v>308</v>
      </c>
      <c r="N33" s="459">
        <v>308</v>
      </c>
      <c r="O33" s="459">
        <v>308</v>
      </c>
      <c r="P33" s="459">
        <v>492</v>
      </c>
      <c r="Q33" s="459">
        <v>492</v>
      </c>
      <c r="R33" s="459">
        <v>492</v>
      </c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60"/>
    </row>
    <row r="34" spans="1:33" s="70" customFormat="1" ht="20.399999999999999">
      <c r="A34" s="110">
        <v>3</v>
      </c>
      <c r="B34" s="28" t="str">
        <f>CONCATENATE("Proszę określić miarę rezultatu dla wariantu II: ",$C$31," w latach")</f>
        <v>Proszę określić miarę rezultatu dla wariantu II: Liczba osób korzystających z usług publicznych on-line w latach</v>
      </c>
      <c r="C34" s="636" t="str">
        <f>IF(C33="","",C33)</f>
        <v>szt./rok</v>
      </c>
      <c r="D34" s="634">
        <v>0</v>
      </c>
      <c r="E34" s="175">
        <v>0</v>
      </c>
      <c r="F34" s="175">
        <f>F33</f>
        <v>139</v>
      </c>
      <c r="G34" s="175">
        <f t="shared" ref="G34:R34" si="0">G33</f>
        <v>158</v>
      </c>
      <c r="H34" s="175">
        <f t="shared" si="0"/>
        <v>158</v>
      </c>
      <c r="I34" s="175">
        <f t="shared" si="0"/>
        <v>158</v>
      </c>
      <c r="J34" s="175">
        <f t="shared" si="0"/>
        <v>213</v>
      </c>
      <c r="K34" s="175">
        <f t="shared" si="0"/>
        <v>213</v>
      </c>
      <c r="L34" s="175">
        <f t="shared" si="0"/>
        <v>213</v>
      </c>
      <c r="M34" s="175">
        <f t="shared" si="0"/>
        <v>308</v>
      </c>
      <c r="N34" s="175">
        <f t="shared" si="0"/>
        <v>308</v>
      </c>
      <c r="O34" s="175">
        <f t="shared" si="0"/>
        <v>308</v>
      </c>
      <c r="P34" s="175">
        <f t="shared" si="0"/>
        <v>492</v>
      </c>
      <c r="Q34" s="175">
        <f t="shared" si="0"/>
        <v>492</v>
      </c>
      <c r="R34" s="175">
        <f t="shared" si="0"/>
        <v>492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462"/>
    </row>
    <row r="35" spans="1:33" s="70" customFormat="1" ht="21" thickBot="1">
      <c r="A35" s="110">
        <v>4</v>
      </c>
      <c r="B35" s="28" t="str">
        <f>CONCATENATE("Proszę określić miarę rezultatu dla wariantu III: ",$C$31," w latach")</f>
        <v>Proszę określić miarę rezultatu dla wariantu III: Liczba osób korzystających z usług publicznych on-line w latach</v>
      </c>
      <c r="C35" s="637" t="str">
        <f>IF(C33="","",C33)</f>
        <v>szt./rok</v>
      </c>
      <c r="D35" s="635">
        <v>0</v>
      </c>
      <c r="E35" s="464">
        <v>0</v>
      </c>
      <c r="F35" s="464">
        <f>F33</f>
        <v>139</v>
      </c>
      <c r="G35" s="464">
        <f t="shared" ref="G35:R35" si="1">G33</f>
        <v>158</v>
      </c>
      <c r="H35" s="464">
        <f t="shared" si="1"/>
        <v>158</v>
      </c>
      <c r="I35" s="464">
        <f t="shared" si="1"/>
        <v>158</v>
      </c>
      <c r="J35" s="464">
        <f t="shared" si="1"/>
        <v>213</v>
      </c>
      <c r="K35" s="464">
        <f t="shared" si="1"/>
        <v>213</v>
      </c>
      <c r="L35" s="464">
        <f t="shared" si="1"/>
        <v>213</v>
      </c>
      <c r="M35" s="464">
        <f t="shared" si="1"/>
        <v>308</v>
      </c>
      <c r="N35" s="464">
        <f t="shared" si="1"/>
        <v>308</v>
      </c>
      <c r="O35" s="464">
        <f t="shared" si="1"/>
        <v>308</v>
      </c>
      <c r="P35" s="464">
        <f t="shared" si="1"/>
        <v>492</v>
      </c>
      <c r="Q35" s="464">
        <f t="shared" si="1"/>
        <v>492</v>
      </c>
      <c r="R35" s="464">
        <f t="shared" si="1"/>
        <v>492</v>
      </c>
      <c r="S35" s="464"/>
      <c r="T35" s="464"/>
      <c r="U35" s="464"/>
      <c r="V35" s="464"/>
      <c r="W35" s="464"/>
      <c r="X35" s="464"/>
      <c r="Y35" s="464"/>
      <c r="Z35" s="464"/>
      <c r="AA35" s="464"/>
      <c r="AB35" s="464"/>
      <c r="AC35" s="464"/>
      <c r="AD35" s="464"/>
      <c r="AE35" s="464"/>
      <c r="AF35" s="464"/>
      <c r="AG35" s="465"/>
    </row>
    <row r="36" spans="1:33" s="363" customFormat="1" ht="21" customHeight="1">
      <c r="A36" s="362"/>
      <c r="B36" s="363" t="s">
        <v>91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</row>
    <row r="37" spans="1:33" s="13" customFormat="1">
      <c r="A37" s="46" t="s">
        <v>22</v>
      </c>
      <c r="B37" s="13" t="s">
        <v>62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s="5" customFormat="1" ht="10.8" thickBot="1">
      <c r="A38" s="45" t="s">
        <v>10</v>
      </c>
      <c r="B38" s="16" t="s">
        <v>2</v>
      </c>
      <c r="C38" s="12" t="s">
        <v>0</v>
      </c>
      <c r="D38" s="456" t="str">
        <f>IF(Analiza!G$80="","",Analiza!G$80)</f>
        <v>Faza inwest.</v>
      </c>
      <c r="E38" s="456" t="str">
        <f>IF(Analiza!H$80="","",Analiza!H$80)</f>
        <v>Faza inwest.</v>
      </c>
      <c r="F38" s="456" t="str">
        <f>IF(Analiza!I$80="","",Analiza!I$80)</f>
        <v>Faza oper.</v>
      </c>
      <c r="G38" s="456" t="str">
        <f>IF(Analiza!J$80="","",Analiza!J$80)</f>
        <v>Faza oper.</v>
      </c>
      <c r="H38" s="456" t="str">
        <f>IF(Analiza!K$80="","",Analiza!K$80)</f>
        <v>Faza oper.</v>
      </c>
      <c r="I38" s="456" t="str">
        <f>IF(Analiza!L$80="","",Analiza!L$80)</f>
        <v>Faza oper.</v>
      </c>
      <c r="J38" s="456" t="str">
        <f>IF(Analiza!M$80="","",Analiza!M$80)</f>
        <v>Faza oper.</v>
      </c>
      <c r="K38" s="456" t="str">
        <f>IF(Analiza!N$80="","",Analiza!N$80)</f>
        <v>Faza oper.</v>
      </c>
      <c r="L38" s="456" t="str">
        <f>IF(Analiza!O$80="","",Analiza!O$80)</f>
        <v>Faza oper.</v>
      </c>
      <c r="M38" s="456" t="str">
        <f>IF(Analiza!P$80="","",Analiza!P$80)</f>
        <v>Faza oper.</v>
      </c>
      <c r="N38" s="456" t="str">
        <f>IF(Analiza!Q$80="","",Analiza!Q$80)</f>
        <v>Faza oper.</v>
      </c>
      <c r="O38" s="456" t="str">
        <f>IF(Analiza!R$80="","",Analiza!R$80)</f>
        <v>Faza oper.</v>
      </c>
      <c r="P38" s="456" t="str">
        <f>IF(Analiza!S$80="","",Analiza!S$80)</f>
        <v>Faza oper.</v>
      </c>
      <c r="Q38" s="456" t="str">
        <f>IF(Analiza!T$80="","",Analiza!T$80)</f>
        <v>Faza oper.</v>
      </c>
      <c r="R38" s="456" t="str">
        <f>IF(Analiza!U$80="","",Analiza!U$80)</f>
        <v>Faza oper.</v>
      </c>
      <c r="S38" s="456" t="str">
        <f>IF(Analiza!V$80="","",Analiza!V$80)</f>
        <v/>
      </c>
      <c r="T38" s="456" t="str">
        <f>IF(Analiza!W$80="","",Analiza!W$80)</f>
        <v/>
      </c>
      <c r="U38" s="456" t="str">
        <f>IF(Analiza!X$80="","",Analiza!X$80)</f>
        <v/>
      </c>
      <c r="V38" s="456" t="str">
        <f>IF(Analiza!Y$80="","",Analiza!Y$80)</f>
        <v/>
      </c>
      <c r="W38" s="456" t="str">
        <f>IF(Analiza!Z$80="","",Analiza!Z$80)</f>
        <v/>
      </c>
      <c r="X38" s="456" t="str">
        <f>IF(Analiza!AA$80="","",Analiza!AA$80)</f>
        <v/>
      </c>
      <c r="Y38" s="456" t="str">
        <f>IF(Analiza!AB$80="","",Analiza!AB$80)</f>
        <v/>
      </c>
      <c r="Z38" s="456" t="str">
        <f>IF(Analiza!AC$80="","",Analiza!AC$80)</f>
        <v/>
      </c>
      <c r="AA38" s="456" t="str">
        <f>IF(Analiza!AD$80="","",Analiza!AD$80)</f>
        <v/>
      </c>
      <c r="AB38" s="456" t="str">
        <f>IF(Analiza!AE$80="","",Analiza!AE$80)</f>
        <v/>
      </c>
      <c r="AC38" s="456" t="str">
        <f>IF(Analiza!AF$80="","",Analiza!AF$80)</f>
        <v/>
      </c>
      <c r="AD38" s="456" t="str">
        <f>IF(Analiza!AG$80="","",Analiza!AG$80)</f>
        <v/>
      </c>
      <c r="AE38" s="456" t="str">
        <f>IF(Analiza!AH$80="","",Analiza!AH$80)</f>
        <v/>
      </c>
      <c r="AF38" s="456" t="str">
        <f>IF(Analiza!AI$80="","",Analiza!AI$80)</f>
        <v/>
      </c>
      <c r="AG38" s="456" t="str">
        <f>IF(Analiza!AJ$80="","",Analiza!AJ$80)</f>
        <v/>
      </c>
    </row>
    <row r="39" spans="1:33" s="5" customFormat="1">
      <c r="A39" s="42">
        <v>2</v>
      </c>
      <c r="B39" s="29" t="s">
        <v>63</v>
      </c>
      <c r="C39" s="466" t="s">
        <v>1</v>
      </c>
      <c r="D39" s="468">
        <v>0</v>
      </c>
      <c r="E39" s="469">
        <v>0</v>
      </c>
      <c r="F39" s="469">
        <v>0</v>
      </c>
      <c r="G39" s="469">
        <f>SUM(J51:J70,J73:J92,J101:J120,J122:J141)</f>
        <v>0</v>
      </c>
      <c r="H39" s="469">
        <f t="shared" ref="H39:R39" si="2">SUM(K51:K70,K73:K92,K101:K120,K122:K141)</f>
        <v>0</v>
      </c>
      <c r="I39" s="469">
        <f t="shared" si="2"/>
        <v>0</v>
      </c>
      <c r="J39" s="469">
        <f t="shared" si="2"/>
        <v>11500</v>
      </c>
      <c r="K39" s="469">
        <f t="shared" si="2"/>
        <v>0</v>
      </c>
      <c r="L39" s="469">
        <f t="shared" si="2"/>
        <v>0</v>
      </c>
      <c r="M39" s="469">
        <f t="shared" si="2"/>
        <v>0</v>
      </c>
      <c r="N39" s="469">
        <f t="shared" si="2"/>
        <v>0</v>
      </c>
      <c r="O39" s="469">
        <f t="shared" si="2"/>
        <v>125000</v>
      </c>
      <c r="P39" s="469">
        <f t="shared" si="2"/>
        <v>0</v>
      </c>
      <c r="Q39" s="469">
        <f t="shared" si="2"/>
        <v>0</v>
      </c>
      <c r="R39" s="469">
        <f t="shared" si="2"/>
        <v>0</v>
      </c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70"/>
    </row>
    <row r="40" spans="1:33" s="5" customFormat="1">
      <c r="A40" s="42">
        <v>3</v>
      </c>
      <c r="B40" s="29" t="s">
        <v>64</v>
      </c>
      <c r="C40" s="466" t="s">
        <v>1</v>
      </c>
      <c r="D40" s="471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472"/>
    </row>
    <row r="41" spans="1:33" s="5" customFormat="1" ht="10.8" thickBot="1">
      <c r="A41" s="43">
        <v>4</v>
      </c>
      <c r="B41" s="31" t="s">
        <v>65</v>
      </c>
      <c r="C41" s="467" t="s">
        <v>1</v>
      </c>
      <c r="D41" s="473">
        <v>0</v>
      </c>
      <c r="E41" s="474">
        <v>0</v>
      </c>
      <c r="F41" s="474">
        <v>0</v>
      </c>
      <c r="G41" s="474">
        <v>0</v>
      </c>
      <c r="H41" s="474">
        <v>0</v>
      </c>
      <c r="I41" s="474">
        <v>0</v>
      </c>
      <c r="J41" s="474">
        <v>11500</v>
      </c>
      <c r="K41" s="474">
        <v>0</v>
      </c>
      <c r="L41" s="474">
        <v>0</v>
      </c>
      <c r="M41" s="474">
        <v>0</v>
      </c>
      <c r="N41" s="474">
        <v>0</v>
      </c>
      <c r="O41" s="474">
        <v>300000</v>
      </c>
      <c r="P41" s="474">
        <v>0</v>
      </c>
      <c r="Q41" s="474">
        <v>0</v>
      </c>
      <c r="R41" s="474">
        <v>0</v>
      </c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5"/>
    </row>
    <row r="42" spans="1:33" s="13" customFormat="1">
      <c r="A42" s="46" t="s">
        <v>125</v>
      </c>
      <c r="B42" s="13" t="s">
        <v>114</v>
      </c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s="70" customFormat="1" ht="10.8" thickBot="1">
      <c r="A43" s="45" t="s">
        <v>10</v>
      </c>
      <c r="B43" s="177" t="s">
        <v>2</v>
      </c>
      <c r="C43" s="171" t="s">
        <v>0</v>
      </c>
      <c r="D43" s="456" t="str">
        <f>IF(Analiza!G$80="","",Analiza!G$80)</f>
        <v>Faza inwest.</v>
      </c>
      <c r="E43" s="456" t="str">
        <f>IF(Analiza!H$80="","",Analiza!H$80)</f>
        <v>Faza inwest.</v>
      </c>
      <c r="F43" s="456" t="str">
        <f>IF(Analiza!I$80="","",Analiza!I$80)</f>
        <v>Faza oper.</v>
      </c>
      <c r="G43" s="456" t="str">
        <f>IF(Analiza!J$80="","",Analiza!J$80)</f>
        <v>Faza oper.</v>
      </c>
      <c r="H43" s="456" t="str">
        <f>IF(Analiza!K$80="","",Analiza!K$80)</f>
        <v>Faza oper.</v>
      </c>
      <c r="I43" s="456" t="str">
        <f>IF(Analiza!L$80="","",Analiza!L$80)</f>
        <v>Faza oper.</v>
      </c>
      <c r="J43" s="456" t="str">
        <f>IF(Analiza!M$80="","",Analiza!M$80)</f>
        <v>Faza oper.</v>
      </c>
      <c r="K43" s="456" t="str">
        <f>IF(Analiza!N$80="","",Analiza!N$80)</f>
        <v>Faza oper.</v>
      </c>
      <c r="L43" s="456" t="str">
        <f>IF(Analiza!O$80="","",Analiza!O$80)</f>
        <v>Faza oper.</v>
      </c>
      <c r="M43" s="456" t="str">
        <f>IF(Analiza!P$80="","",Analiza!P$80)</f>
        <v>Faza oper.</v>
      </c>
      <c r="N43" s="456" t="str">
        <f>IF(Analiza!Q$80="","",Analiza!Q$80)</f>
        <v>Faza oper.</v>
      </c>
      <c r="O43" s="456" t="str">
        <f>IF(Analiza!R$80="","",Analiza!R$80)</f>
        <v>Faza oper.</v>
      </c>
      <c r="P43" s="456" t="str">
        <f>IF(Analiza!S$80="","",Analiza!S$80)</f>
        <v>Faza oper.</v>
      </c>
      <c r="Q43" s="456" t="str">
        <f>IF(Analiza!T$80="","",Analiza!T$80)</f>
        <v>Faza oper.</v>
      </c>
      <c r="R43" s="456" t="str">
        <f>IF(Analiza!U$80="","",Analiza!U$80)</f>
        <v>Faza oper.</v>
      </c>
      <c r="S43" s="456" t="str">
        <f>IF(Analiza!V$80="","",Analiza!V$80)</f>
        <v/>
      </c>
      <c r="T43" s="456" t="str">
        <f>IF(Analiza!W$80="","",Analiza!W$80)</f>
        <v/>
      </c>
      <c r="U43" s="456" t="str">
        <f>IF(Analiza!X$80="","",Analiza!X$80)</f>
        <v/>
      </c>
      <c r="V43" s="456" t="str">
        <f>IF(Analiza!Y$80="","",Analiza!Y$80)</f>
        <v/>
      </c>
      <c r="W43" s="456" t="str">
        <f>IF(Analiza!Z$80="","",Analiza!Z$80)</f>
        <v/>
      </c>
      <c r="X43" s="456" t="str">
        <f>IF(Analiza!AA$80="","",Analiza!AA$80)</f>
        <v/>
      </c>
      <c r="Y43" s="456" t="str">
        <f>IF(Analiza!AB$80="","",Analiza!AB$80)</f>
        <v/>
      </c>
      <c r="Z43" s="456" t="str">
        <f>IF(Analiza!AC$80="","",Analiza!AC$80)</f>
        <v/>
      </c>
      <c r="AA43" s="456" t="str">
        <f>IF(Analiza!AD$80="","",Analiza!AD$80)</f>
        <v/>
      </c>
      <c r="AB43" s="456" t="str">
        <f>IF(Analiza!AE$80="","",Analiza!AE$80)</f>
        <v/>
      </c>
      <c r="AC43" s="456" t="str">
        <f>IF(Analiza!AF$80="","",Analiza!AF$80)</f>
        <v/>
      </c>
      <c r="AD43" s="456" t="str">
        <f>IF(Analiza!AG$80="","",Analiza!AG$80)</f>
        <v/>
      </c>
      <c r="AE43" s="456" t="str">
        <f>IF(Analiza!AH$80="","",Analiza!AH$80)</f>
        <v/>
      </c>
      <c r="AF43" s="456" t="str">
        <f>IF(Analiza!AI$80="","",Analiza!AI$80)</f>
        <v/>
      </c>
      <c r="AG43" s="456" t="str">
        <f>IF(Analiza!AJ$80="","",Analiza!AJ$80)</f>
        <v/>
      </c>
    </row>
    <row r="44" spans="1:33" s="70" customFormat="1">
      <c r="A44" s="110">
        <v>2</v>
      </c>
      <c r="B44" s="111" t="s">
        <v>115</v>
      </c>
      <c r="C44" s="476" t="s">
        <v>1</v>
      </c>
      <c r="D44" s="458">
        <v>0</v>
      </c>
      <c r="E44" s="459">
        <v>0</v>
      </c>
      <c r="F44" s="459">
        <f>SUM(F164:F170)</f>
        <v>11388.47</v>
      </c>
      <c r="G44" s="459">
        <f>SUM(G164:G170)</f>
        <v>11388.47</v>
      </c>
      <c r="H44" s="459">
        <f t="shared" ref="H44:R44" si="3">SUM(H164:H170)</f>
        <v>11388.47</v>
      </c>
      <c r="I44" s="459">
        <f t="shared" si="3"/>
        <v>11388.47</v>
      </c>
      <c r="J44" s="459">
        <f t="shared" si="3"/>
        <v>15055.97</v>
      </c>
      <c r="K44" s="459">
        <f t="shared" si="3"/>
        <v>11388.47</v>
      </c>
      <c r="L44" s="459">
        <f t="shared" si="3"/>
        <v>11388.47</v>
      </c>
      <c r="M44" s="459">
        <f t="shared" si="3"/>
        <v>11388.47</v>
      </c>
      <c r="N44" s="459">
        <f t="shared" si="3"/>
        <v>11388.47</v>
      </c>
      <c r="O44" s="459">
        <f t="shared" si="3"/>
        <v>15055.97</v>
      </c>
      <c r="P44" s="459">
        <f t="shared" si="3"/>
        <v>11388.47</v>
      </c>
      <c r="Q44" s="459">
        <f t="shared" si="3"/>
        <v>11388.47</v>
      </c>
      <c r="R44" s="459">
        <f t="shared" si="3"/>
        <v>11388.47</v>
      </c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60"/>
    </row>
    <row r="45" spans="1:33" s="70" customFormat="1">
      <c r="A45" s="110">
        <v>3</v>
      </c>
      <c r="B45" s="111" t="s">
        <v>116</v>
      </c>
      <c r="C45" s="476" t="s">
        <v>1</v>
      </c>
      <c r="D45" s="461">
        <v>0</v>
      </c>
      <c r="E45" s="175">
        <v>0</v>
      </c>
      <c r="F45" s="175">
        <v>39812.980000000003</v>
      </c>
      <c r="G45" s="175">
        <v>39812.980000000003</v>
      </c>
      <c r="H45" s="175">
        <v>39812.980000000003</v>
      </c>
      <c r="I45" s="175">
        <v>39812.980000000003</v>
      </c>
      <c r="J45" s="175">
        <v>43480.480000000003</v>
      </c>
      <c r="K45" s="175">
        <v>39812.980000000003</v>
      </c>
      <c r="L45" s="175">
        <v>39812.980000000003</v>
      </c>
      <c r="M45" s="175">
        <v>39812.980000000003</v>
      </c>
      <c r="N45" s="175">
        <v>39812.980000000003</v>
      </c>
      <c r="O45" s="175">
        <v>43480.480000000003</v>
      </c>
      <c r="P45" s="175">
        <v>39812.980000000003</v>
      </c>
      <c r="Q45" s="175">
        <v>39812.980000000003</v>
      </c>
      <c r="R45" s="175">
        <v>39812.980000000003</v>
      </c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462"/>
    </row>
    <row r="46" spans="1:33" s="70" customFormat="1" ht="10.8" thickBot="1">
      <c r="A46" s="123">
        <v>4</v>
      </c>
      <c r="B46" s="181" t="s">
        <v>117</v>
      </c>
      <c r="C46" s="477" t="s">
        <v>1</v>
      </c>
      <c r="D46" s="463">
        <v>0</v>
      </c>
      <c r="E46" s="464">
        <v>0</v>
      </c>
      <c r="F46" s="464">
        <v>20664.53</v>
      </c>
      <c r="G46" s="464">
        <v>20664.53</v>
      </c>
      <c r="H46" s="464">
        <v>20664.53</v>
      </c>
      <c r="I46" s="464">
        <v>20664.53</v>
      </c>
      <c r="J46" s="464">
        <v>24332.030000000002</v>
      </c>
      <c r="K46" s="464">
        <v>20664.53</v>
      </c>
      <c r="L46" s="464">
        <v>20664.53</v>
      </c>
      <c r="M46" s="464">
        <v>20664.53</v>
      </c>
      <c r="N46" s="464">
        <v>20664.53</v>
      </c>
      <c r="O46" s="464">
        <v>24332.030000000002</v>
      </c>
      <c r="P46" s="464">
        <v>20664.53</v>
      </c>
      <c r="Q46" s="464">
        <v>20664.53</v>
      </c>
      <c r="R46" s="464">
        <v>20664.53</v>
      </c>
      <c r="S46" s="464"/>
      <c r="T46" s="464"/>
      <c r="U46" s="464"/>
      <c r="V46" s="464"/>
      <c r="W46" s="464"/>
      <c r="X46" s="464"/>
      <c r="Y46" s="464"/>
      <c r="Z46" s="464"/>
      <c r="AA46" s="464"/>
      <c r="AB46" s="464"/>
      <c r="AC46" s="464"/>
      <c r="AD46" s="464"/>
      <c r="AE46" s="464"/>
      <c r="AF46" s="464"/>
      <c r="AG46" s="465"/>
    </row>
    <row r="47" spans="1:33" s="374" customFormat="1" ht="24" customHeight="1">
      <c r="A47" s="373" t="s">
        <v>129</v>
      </c>
      <c r="B47" s="374" t="s">
        <v>130</v>
      </c>
    </row>
    <row r="48" spans="1:33" s="363" customFormat="1" ht="19.5" customHeight="1">
      <c r="A48" s="362"/>
      <c r="B48" s="363" t="s">
        <v>105</v>
      </c>
    </row>
    <row r="49" spans="1:36" ht="11.25" customHeight="1">
      <c r="A49" s="656" t="s">
        <v>22</v>
      </c>
      <c r="B49" s="658" t="s">
        <v>146</v>
      </c>
      <c r="C49" s="660" t="s">
        <v>94</v>
      </c>
      <c r="D49" s="660" t="s">
        <v>61</v>
      </c>
      <c r="E49" s="662" t="s">
        <v>95</v>
      </c>
      <c r="F49" s="664" t="s">
        <v>112</v>
      </c>
      <c r="G49" s="385" t="str">
        <f>IF(Analiza!G$80="","",Analiza!G$80)</f>
        <v>Faza inwest.</v>
      </c>
      <c r="H49" s="385" t="str">
        <f>IF(Analiza!H$80="","",Analiza!H$80)</f>
        <v>Faza inwest.</v>
      </c>
      <c r="I49" s="385" t="str">
        <f>IF(Analiza!I$80="","",Analiza!I$80)</f>
        <v>Faza oper.</v>
      </c>
      <c r="J49" s="385" t="str">
        <f>IF(Analiza!J$80="","",Analiza!J$80)</f>
        <v>Faza oper.</v>
      </c>
      <c r="K49" s="385" t="str">
        <f>IF(Analiza!K$80="","",Analiza!K$80)</f>
        <v>Faza oper.</v>
      </c>
      <c r="L49" s="385" t="str">
        <f>IF(Analiza!L$80="","",Analiza!L$80)</f>
        <v>Faza oper.</v>
      </c>
      <c r="M49" s="385" t="str">
        <f>IF(Analiza!M$80="","",Analiza!M$80)</f>
        <v>Faza oper.</v>
      </c>
      <c r="N49" s="385" t="str">
        <f>IF(Analiza!N$80="","",Analiza!N$80)</f>
        <v>Faza oper.</v>
      </c>
      <c r="O49" s="385" t="str">
        <f>IF(Analiza!O$80="","",Analiza!O$80)</f>
        <v>Faza oper.</v>
      </c>
      <c r="P49" s="385" t="str">
        <f>IF(Analiza!P$80="","",Analiza!P$80)</f>
        <v>Faza oper.</v>
      </c>
      <c r="Q49" s="385" t="str">
        <f>IF(Analiza!Q$80="","",Analiza!Q$80)</f>
        <v>Faza oper.</v>
      </c>
      <c r="R49" s="385" t="str">
        <f>IF(Analiza!R$80="","",Analiza!R$80)</f>
        <v>Faza oper.</v>
      </c>
      <c r="S49" s="385" t="str">
        <f>IF(Analiza!S$80="","",Analiza!S$80)</f>
        <v>Faza oper.</v>
      </c>
      <c r="T49" s="385" t="str">
        <f>IF(Analiza!T$80="","",Analiza!T$80)</f>
        <v>Faza oper.</v>
      </c>
      <c r="U49" s="385" t="str">
        <f>IF(Analiza!U$80="","",Analiza!U$80)</f>
        <v>Faza oper.</v>
      </c>
      <c r="V49" s="385" t="str">
        <f>IF(Analiza!V$80="","",Analiza!V$80)</f>
        <v/>
      </c>
      <c r="W49" s="385" t="str">
        <f>IF(Analiza!W$80="","",Analiza!W$80)</f>
        <v/>
      </c>
      <c r="X49" s="385" t="str">
        <f>IF(Analiza!X$80="","",Analiza!X$80)</f>
        <v/>
      </c>
      <c r="Y49" s="385" t="str">
        <f>IF(Analiza!Y$80="","",Analiza!Y$80)</f>
        <v/>
      </c>
      <c r="Z49" s="385" t="str">
        <f>IF(Analiza!Z$80="","",Analiza!Z$80)</f>
        <v/>
      </c>
      <c r="AA49" s="385" t="str">
        <f>IF(Analiza!AA$80="","",Analiza!AA$80)</f>
        <v/>
      </c>
      <c r="AB49" s="385" t="str">
        <f>IF(Analiza!AB$80="","",Analiza!AB$80)</f>
        <v/>
      </c>
      <c r="AC49" s="385" t="str">
        <f>IF(Analiza!AC$80="","",Analiza!AC$80)</f>
        <v/>
      </c>
      <c r="AD49" s="385" t="str">
        <f>IF(Analiza!AD$80="","",Analiza!AD$80)</f>
        <v/>
      </c>
      <c r="AE49" s="385" t="str">
        <f>IF(Analiza!AE$80="","",Analiza!AE$80)</f>
        <v/>
      </c>
      <c r="AF49" s="385" t="str">
        <f>IF(Analiza!AF$80="","",Analiza!AF$80)</f>
        <v/>
      </c>
      <c r="AG49" s="385" t="str">
        <f>IF(Analiza!AG$80="","",Analiza!AG$80)</f>
        <v/>
      </c>
      <c r="AH49" s="385" t="str">
        <f>IF(Analiza!AH$80="","",Analiza!AH$80)</f>
        <v/>
      </c>
      <c r="AI49" s="385" t="str">
        <f>IF(Analiza!AI$80="","",Analiza!AI$80)</f>
        <v/>
      </c>
      <c r="AJ49" s="385" t="str">
        <f>IF(Analiza!AJ$80="","",Analiza!AJ$80)</f>
        <v/>
      </c>
    </row>
    <row r="50" spans="1:36" ht="10.8" thickBot="1">
      <c r="A50" s="657"/>
      <c r="B50" s="659"/>
      <c r="C50" s="661"/>
      <c r="D50" s="661"/>
      <c r="E50" s="663"/>
      <c r="F50" s="665"/>
      <c r="G50" s="494">
        <f>IF(Analiza!G$81="","",Analiza!G$81)</f>
        <v>2020</v>
      </c>
      <c r="H50" s="494">
        <f>IF(Analiza!H$81="","",Analiza!H$81)</f>
        <v>2021</v>
      </c>
      <c r="I50" s="494">
        <f>IF(Analiza!I$81="","",Analiza!I$81)</f>
        <v>2022</v>
      </c>
      <c r="J50" s="494">
        <f>IF(Analiza!J$81="","",Analiza!J$81)</f>
        <v>2023</v>
      </c>
      <c r="K50" s="494">
        <f>IF(Analiza!K$81="","",Analiza!K$81)</f>
        <v>2024</v>
      </c>
      <c r="L50" s="494">
        <f>IF(Analiza!L$81="","",Analiza!L$81)</f>
        <v>2025</v>
      </c>
      <c r="M50" s="494">
        <f>IF(Analiza!M$81="","",Analiza!M$81)</f>
        <v>2026</v>
      </c>
      <c r="N50" s="494">
        <f>IF(Analiza!N$81="","",Analiza!N$81)</f>
        <v>2027</v>
      </c>
      <c r="O50" s="494">
        <f>IF(Analiza!O$81="","",Analiza!O$81)</f>
        <v>2028</v>
      </c>
      <c r="P50" s="494">
        <f>IF(Analiza!P$81="","",Analiza!P$81)</f>
        <v>2029</v>
      </c>
      <c r="Q50" s="494">
        <f>IF(Analiza!Q$81="","",Analiza!Q$81)</f>
        <v>2030</v>
      </c>
      <c r="R50" s="494">
        <f>IF(Analiza!R$81="","",Analiza!R$81)</f>
        <v>2031</v>
      </c>
      <c r="S50" s="494">
        <f>IF(Analiza!S$81="","",Analiza!S$81)</f>
        <v>2032</v>
      </c>
      <c r="T50" s="494">
        <f>IF(Analiza!T$81="","",Analiza!T$81)</f>
        <v>2033</v>
      </c>
      <c r="U50" s="494">
        <f>IF(Analiza!U$81="","",Analiza!U$81)</f>
        <v>2034</v>
      </c>
      <c r="V50" s="494" t="str">
        <f>IF(Analiza!V$81="","",Analiza!V$81)</f>
        <v/>
      </c>
      <c r="W50" s="494" t="str">
        <f>IF(Analiza!W$81="","",Analiza!W$81)</f>
        <v/>
      </c>
      <c r="X50" s="494" t="str">
        <f>IF(Analiza!X$81="","",Analiza!X$81)</f>
        <v/>
      </c>
      <c r="Y50" s="494" t="str">
        <f>IF(Analiza!Y$81="","",Analiza!Y$81)</f>
        <v/>
      </c>
      <c r="Z50" s="494" t="str">
        <f>IF(Analiza!Z$81="","",Analiza!Z$81)</f>
        <v/>
      </c>
      <c r="AA50" s="494" t="str">
        <f>IF(Analiza!AA$81="","",Analiza!AA$81)</f>
        <v/>
      </c>
      <c r="AB50" s="494" t="str">
        <f>IF(Analiza!AB$81="","",Analiza!AB$81)</f>
        <v/>
      </c>
      <c r="AC50" s="494" t="str">
        <f>IF(Analiza!AC$81="","",Analiza!AC$81)</f>
        <v/>
      </c>
      <c r="AD50" s="494" t="str">
        <f>IF(Analiza!AD$81="","",Analiza!AD$81)</f>
        <v/>
      </c>
      <c r="AE50" s="494" t="str">
        <f>IF(Analiza!AE$81="","",Analiza!AE$81)</f>
        <v/>
      </c>
      <c r="AF50" s="494" t="str">
        <f>IF(Analiza!AF$81="","",Analiza!AF$81)</f>
        <v/>
      </c>
      <c r="AG50" s="494" t="str">
        <f>IF(Analiza!AG$81="","",Analiza!AG$81)</f>
        <v/>
      </c>
      <c r="AH50" s="494" t="str">
        <f>IF(Analiza!AH$81="","",Analiza!AH$81)</f>
        <v/>
      </c>
      <c r="AI50" s="494" t="str">
        <f>IF(Analiza!AI$81="","",Analiza!AI$81)</f>
        <v/>
      </c>
      <c r="AJ50" s="494" t="str">
        <f>IF(Analiza!AJ$81="","",Analiza!AJ$81)</f>
        <v/>
      </c>
    </row>
    <row r="51" spans="1:36" s="70" customFormat="1">
      <c r="A51" s="481">
        <f>IF(B51="","",1)</f>
        <v>1</v>
      </c>
      <c r="B51" s="484" t="s">
        <v>542</v>
      </c>
      <c r="C51" s="485">
        <v>8000</v>
      </c>
      <c r="D51" s="486">
        <v>0.23</v>
      </c>
      <c r="E51" s="595">
        <v>0</v>
      </c>
      <c r="F51" s="491" t="str">
        <f t="shared" ref="F51:F70" si="4">IF(C51="","",IF(C51&lt;SUM(G51:AJ51),"Za duża wartość w latach",IF(C51&gt;SUM(G51:AJ51),"Za mała wartość w latach","")))</f>
        <v/>
      </c>
      <c r="G51" s="496">
        <v>8000</v>
      </c>
      <c r="H51" s="497">
        <v>0</v>
      </c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  <c r="AE51" s="497"/>
      <c r="AF51" s="497"/>
      <c r="AG51" s="497"/>
      <c r="AH51" s="497"/>
      <c r="AI51" s="497"/>
      <c r="AJ51" s="498"/>
    </row>
    <row r="52" spans="1:36" s="70" customFormat="1">
      <c r="A52" s="482">
        <f>IF(B52="","",A51+1)</f>
        <v>2</v>
      </c>
      <c r="B52" s="487" t="s">
        <v>543</v>
      </c>
      <c r="C52" s="191">
        <v>35000</v>
      </c>
      <c r="D52" s="192">
        <v>0.23</v>
      </c>
      <c r="E52" s="596">
        <v>0</v>
      </c>
      <c r="F52" s="492" t="str">
        <f t="shared" si="4"/>
        <v/>
      </c>
      <c r="G52" s="499">
        <v>0</v>
      </c>
      <c r="H52" s="194">
        <v>35000</v>
      </c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500"/>
    </row>
    <row r="53" spans="1:36" s="70" customFormat="1">
      <c r="A53" s="482">
        <f t="shared" ref="A53:A70" si="5">IF(B53="","",A52+1)</f>
        <v>3</v>
      </c>
      <c r="B53" s="487" t="s">
        <v>544</v>
      </c>
      <c r="C53" s="191">
        <v>125000</v>
      </c>
      <c r="D53" s="192">
        <v>0.23</v>
      </c>
      <c r="E53" s="596">
        <v>0.3</v>
      </c>
      <c r="F53" s="492" t="str">
        <f t="shared" si="4"/>
        <v/>
      </c>
      <c r="G53" s="499">
        <v>0</v>
      </c>
      <c r="H53" s="194">
        <v>125000</v>
      </c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500"/>
    </row>
    <row r="54" spans="1:36" s="70" customFormat="1">
      <c r="A54" s="482">
        <f t="shared" si="5"/>
        <v>4</v>
      </c>
      <c r="B54" s="487" t="s">
        <v>545</v>
      </c>
      <c r="C54" s="191">
        <v>305000</v>
      </c>
      <c r="D54" s="192">
        <v>0.23</v>
      </c>
      <c r="E54" s="596">
        <v>0.2</v>
      </c>
      <c r="F54" s="492" t="str">
        <f t="shared" si="4"/>
        <v/>
      </c>
      <c r="G54" s="499">
        <v>0</v>
      </c>
      <c r="H54" s="194">
        <v>305000</v>
      </c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500"/>
    </row>
    <row r="55" spans="1:36" s="70" customFormat="1">
      <c r="A55" s="482">
        <f t="shared" si="5"/>
        <v>5</v>
      </c>
      <c r="B55" s="487" t="s">
        <v>546</v>
      </c>
      <c r="C55" s="191">
        <v>57996.75</v>
      </c>
      <c r="D55" s="192">
        <v>0.23</v>
      </c>
      <c r="E55" s="596">
        <v>1</v>
      </c>
      <c r="F55" s="492" t="str">
        <f t="shared" si="4"/>
        <v/>
      </c>
      <c r="G55" s="499">
        <v>26496.75</v>
      </c>
      <c r="H55" s="194">
        <v>31500</v>
      </c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500"/>
    </row>
    <row r="56" spans="1:36" s="70" customFormat="1">
      <c r="A56" s="482">
        <f t="shared" si="5"/>
        <v>6</v>
      </c>
      <c r="B56" s="487" t="s">
        <v>547</v>
      </c>
      <c r="C56" s="191">
        <v>432350</v>
      </c>
      <c r="D56" s="192">
        <v>0.23</v>
      </c>
      <c r="E56" s="596">
        <v>0</v>
      </c>
      <c r="F56" s="492" t="str">
        <f t="shared" si="4"/>
        <v/>
      </c>
      <c r="G56" s="499">
        <v>4350</v>
      </c>
      <c r="H56" s="194">
        <v>428000</v>
      </c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500"/>
    </row>
    <row r="57" spans="1:36" s="70" customFormat="1">
      <c r="A57" s="482">
        <f t="shared" si="5"/>
        <v>7</v>
      </c>
      <c r="B57" s="487" t="s">
        <v>548</v>
      </c>
      <c r="C57" s="191">
        <v>1000</v>
      </c>
      <c r="D57" s="192">
        <v>0.23</v>
      </c>
      <c r="E57" s="596">
        <v>0</v>
      </c>
      <c r="F57" s="492" t="str">
        <f t="shared" si="4"/>
        <v/>
      </c>
      <c r="G57" s="499">
        <v>0</v>
      </c>
      <c r="H57" s="194">
        <v>1000</v>
      </c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500"/>
    </row>
    <row r="58" spans="1:36" s="70" customFormat="1">
      <c r="A58" s="482" t="str">
        <f t="shared" si="5"/>
        <v/>
      </c>
      <c r="B58" s="487"/>
      <c r="C58" s="191"/>
      <c r="D58" s="192"/>
      <c r="E58" s="596"/>
      <c r="F58" s="492" t="str">
        <f t="shared" si="4"/>
        <v/>
      </c>
      <c r="G58" s="499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500"/>
    </row>
    <row r="59" spans="1:36" s="70" customFormat="1">
      <c r="A59" s="482" t="str">
        <f t="shared" si="5"/>
        <v/>
      </c>
      <c r="B59" s="487"/>
      <c r="C59" s="191"/>
      <c r="D59" s="192"/>
      <c r="E59" s="596"/>
      <c r="F59" s="492" t="str">
        <f t="shared" si="4"/>
        <v/>
      </c>
      <c r="G59" s="499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500"/>
    </row>
    <row r="60" spans="1:36" s="70" customFormat="1">
      <c r="A60" s="482" t="str">
        <f t="shared" si="5"/>
        <v/>
      </c>
      <c r="B60" s="487"/>
      <c r="C60" s="191"/>
      <c r="D60" s="192"/>
      <c r="E60" s="596"/>
      <c r="F60" s="492" t="str">
        <f t="shared" si="4"/>
        <v/>
      </c>
      <c r="G60" s="499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500"/>
    </row>
    <row r="61" spans="1:36" s="70" customFormat="1">
      <c r="A61" s="482" t="str">
        <f t="shared" si="5"/>
        <v/>
      </c>
      <c r="B61" s="487"/>
      <c r="C61" s="191"/>
      <c r="D61" s="192"/>
      <c r="E61" s="596"/>
      <c r="F61" s="492" t="str">
        <f t="shared" si="4"/>
        <v/>
      </c>
      <c r="G61" s="499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500"/>
    </row>
    <row r="62" spans="1:36" s="70" customFormat="1">
      <c r="A62" s="482" t="str">
        <f t="shared" si="5"/>
        <v/>
      </c>
      <c r="B62" s="487"/>
      <c r="C62" s="191"/>
      <c r="D62" s="192"/>
      <c r="E62" s="596"/>
      <c r="F62" s="492" t="str">
        <f t="shared" si="4"/>
        <v/>
      </c>
      <c r="G62" s="499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500"/>
    </row>
    <row r="63" spans="1:36" s="70" customFormat="1">
      <c r="A63" s="482" t="str">
        <f t="shared" si="5"/>
        <v/>
      </c>
      <c r="B63" s="487"/>
      <c r="C63" s="191"/>
      <c r="D63" s="192"/>
      <c r="E63" s="596"/>
      <c r="F63" s="492" t="str">
        <f t="shared" si="4"/>
        <v/>
      </c>
      <c r="G63" s="499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500"/>
    </row>
    <row r="64" spans="1:36" s="70" customFormat="1">
      <c r="A64" s="482" t="str">
        <f t="shared" si="5"/>
        <v/>
      </c>
      <c r="B64" s="487"/>
      <c r="C64" s="191"/>
      <c r="D64" s="192"/>
      <c r="E64" s="596"/>
      <c r="F64" s="492" t="str">
        <f t="shared" si="4"/>
        <v/>
      </c>
      <c r="G64" s="499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500"/>
    </row>
    <row r="65" spans="1:36" s="70" customFormat="1">
      <c r="A65" s="482" t="str">
        <f t="shared" si="5"/>
        <v/>
      </c>
      <c r="B65" s="487"/>
      <c r="C65" s="191"/>
      <c r="D65" s="192"/>
      <c r="E65" s="596"/>
      <c r="F65" s="492" t="str">
        <f t="shared" si="4"/>
        <v/>
      </c>
      <c r="G65" s="499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500"/>
    </row>
    <row r="66" spans="1:36" s="70" customFormat="1">
      <c r="A66" s="482" t="str">
        <f t="shared" si="5"/>
        <v/>
      </c>
      <c r="B66" s="487"/>
      <c r="C66" s="191"/>
      <c r="D66" s="192"/>
      <c r="E66" s="596"/>
      <c r="F66" s="492" t="str">
        <f t="shared" si="4"/>
        <v/>
      </c>
      <c r="G66" s="499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500"/>
    </row>
    <row r="67" spans="1:36" s="70" customFormat="1">
      <c r="A67" s="482" t="str">
        <f t="shared" si="5"/>
        <v/>
      </c>
      <c r="B67" s="487"/>
      <c r="C67" s="191"/>
      <c r="D67" s="192"/>
      <c r="E67" s="596"/>
      <c r="F67" s="492" t="str">
        <f t="shared" si="4"/>
        <v/>
      </c>
      <c r="G67" s="499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500"/>
    </row>
    <row r="68" spans="1:36" s="70" customFormat="1">
      <c r="A68" s="482" t="str">
        <f t="shared" si="5"/>
        <v/>
      </c>
      <c r="B68" s="487"/>
      <c r="C68" s="191"/>
      <c r="D68" s="192"/>
      <c r="E68" s="596"/>
      <c r="F68" s="492" t="str">
        <f t="shared" si="4"/>
        <v/>
      </c>
      <c r="G68" s="499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500"/>
    </row>
    <row r="69" spans="1:36" s="70" customFormat="1">
      <c r="A69" s="482" t="str">
        <f t="shared" si="5"/>
        <v/>
      </c>
      <c r="B69" s="487"/>
      <c r="C69" s="191"/>
      <c r="D69" s="192"/>
      <c r="E69" s="596"/>
      <c r="F69" s="492" t="str">
        <f t="shared" si="4"/>
        <v/>
      </c>
      <c r="G69" s="499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500"/>
    </row>
    <row r="70" spans="1:36" s="70" customFormat="1" ht="10.8" thickBot="1">
      <c r="A70" s="483" t="str">
        <f t="shared" si="5"/>
        <v/>
      </c>
      <c r="B70" s="488"/>
      <c r="C70" s="489"/>
      <c r="D70" s="490"/>
      <c r="E70" s="597"/>
      <c r="F70" s="493" t="str">
        <f t="shared" si="4"/>
        <v/>
      </c>
      <c r="G70" s="501"/>
      <c r="H70" s="502"/>
      <c r="I70" s="502"/>
      <c r="J70" s="502"/>
      <c r="K70" s="502"/>
      <c r="L70" s="502"/>
      <c r="M70" s="502"/>
      <c r="N70" s="502"/>
      <c r="O70" s="502"/>
      <c r="P70" s="502"/>
      <c r="Q70" s="502"/>
      <c r="R70" s="502"/>
      <c r="S70" s="502"/>
      <c r="T70" s="502"/>
      <c r="U70" s="502"/>
      <c r="V70" s="502"/>
      <c r="W70" s="502"/>
      <c r="X70" s="502"/>
      <c r="Y70" s="502"/>
      <c r="Z70" s="502"/>
      <c r="AA70" s="502"/>
      <c r="AB70" s="502"/>
      <c r="AC70" s="502"/>
      <c r="AD70" s="502"/>
      <c r="AE70" s="502"/>
      <c r="AF70" s="502"/>
      <c r="AG70" s="502"/>
      <c r="AH70" s="502"/>
      <c r="AI70" s="502"/>
      <c r="AJ70" s="503"/>
    </row>
    <row r="71" spans="1:36">
      <c r="A71" s="666" t="s">
        <v>125</v>
      </c>
      <c r="B71" s="668" t="s">
        <v>160</v>
      </c>
      <c r="C71" s="669" t="s">
        <v>94</v>
      </c>
      <c r="D71" s="669" t="s">
        <v>61</v>
      </c>
      <c r="E71" s="670" t="s">
        <v>95</v>
      </c>
      <c r="F71" s="648" t="s">
        <v>112</v>
      </c>
      <c r="G71" s="495" t="str">
        <f>IF(Analiza!G$80="","",Analiza!G$80)</f>
        <v>Faza inwest.</v>
      </c>
      <c r="H71" s="495" t="str">
        <f>IF(Analiza!H$80="","",Analiza!H$80)</f>
        <v>Faza inwest.</v>
      </c>
      <c r="I71" s="495" t="str">
        <f>IF(Analiza!I$80="","",Analiza!I$80)</f>
        <v>Faza oper.</v>
      </c>
      <c r="J71" s="495" t="str">
        <f>IF(Analiza!J$80="","",Analiza!J$80)</f>
        <v>Faza oper.</v>
      </c>
      <c r="K71" s="495" t="str">
        <f>IF(Analiza!K$80="","",Analiza!K$80)</f>
        <v>Faza oper.</v>
      </c>
      <c r="L71" s="495" t="str">
        <f>IF(Analiza!L$80="","",Analiza!L$80)</f>
        <v>Faza oper.</v>
      </c>
      <c r="M71" s="495" t="str">
        <f>IF(Analiza!M$80="","",Analiza!M$80)</f>
        <v>Faza oper.</v>
      </c>
      <c r="N71" s="495" t="str">
        <f>IF(Analiza!N$80="","",Analiza!N$80)</f>
        <v>Faza oper.</v>
      </c>
      <c r="O71" s="495" t="str">
        <f>IF(Analiza!O$80="","",Analiza!O$80)</f>
        <v>Faza oper.</v>
      </c>
      <c r="P71" s="495" t="str">
        <f>IF(Analiza!P$80="","",Analiza!P$80)</f>
        <v>Faza oper.</v>
      </c>
      <c r="Q71" s="495" t="str">
        <f>IF(Analiza!Q$80="","",Analiza!Q$80)</f>
        <v>Faza oper.</v>
      </c>
      <c r="R71" s="495" t="str">
        <f>IF(Analiza!R$80="","",Analiza!R$80)</f>
        <v>Faza oper.</v>
      </c>
      <c r="S71" s="495" t="str">
        <f>IF(Analiza!S$80="","",Analiza!S$80)</f>
        <v>Faza oper.</v>
      </c>
      <c r="T71" s="495" t="str">
        <f>IF(Analiza!T$80="","",Analiza!T$80)</f>
        <v>Faza oper.</v>
      </c>
      <c r="U71" s="495" t="str">
        <f>IF(Analiza!U$80="","",Analiza!U$80)</f>
        <v>Faza oper.</v>
      </c>
      <c r="V71" s="495" t="str">
        <f>IF(Analiza!V$80="","",Analiza!V$80)</f>
        <v/>
      </c>
      <c r="W71" s="495" t="str">
        <f>IF(Analiza!W$80="","",Analiza!W$80)</f>
        <v/>
      </c>
      <c r="X71" s="495" t="str">
        <f>IF(Analiza!X$80="","",Analiza!X$80)</f>
        <v/>
      </c>
      <c r="Y71" s="495" t="str">
        <f>IF(Analiza!Y$80="","",Analiza!Y$80)</f>
        <v/>
      </c>
      <c r="Z71" s="495" t="str">
        <f>IF(Analiza!Z$80="","",Analiza!Z$80)</f>
        <v/>
      </c>
      <c r="AA71" s="495" t="str">
        <f>IF(Analiza!AA$80="","",Analiza!AA$80)</f>
        <v/>
      </c>
      <c r="AB71" s="495" t="str">
        <f>IF(Analiza!AB$80="","",Analiza!AB$80)</f>
        <v/>
      </c>
      <c r="AC71" s="495" t="str">
        <f>IF(Analiza!AC$80="","",Analiza!AC$80)</f>
        <v/>
      </c>
      <c r="AD71" s="495" t="str">
        <f>IF(Analiza!AD$80="","",Analiza!AD$80)</f>
        <v/>
      </c>
      <c r="AE71" s="495" t="str">
        <f>IF(Analiza!AE$80="","",Analiza!AE$80)</f>
        <v/>
      </c>
      <c r="AF71" s="495" t="str">
        <f>IF(Analiza!AF$80="","",Analiza!AF$80)</f>
        <v/>
      </c>
      <c r="AG71" s="495" t="str">
        <f>IF(Analiza!AG$80="","",Analiza!AG$80)</f>
        <v/>
      </c>
      <c r="AH71" s="495" t="str">
        <f>IF(Analiza!AH$80="","",Analiza!AH$80)</f>
        <v/>
      </c>
      <c r="AI71" s="495" t="str">
        <f>IF(Analiza!AI$80="","",Analiza!AI$80)</f>
        <v/>
      </c>
      <c r="AJ71" s="495" t="str">
        <f>IF(Analiza!AJ$80="","",Analiza!AJ$80)</f>
        <v/>
      </c>
    </row>
    <row r="72" spans="1:36" ht="10.8" thickBot="1">
      <c r="A72" s="667"/>
      <c r="B72" s="668"/>
      <c r="C72" s="669"/>
      <c r="D72" s="669"/>
      <c r="E72" s="670"/>
      <c r="F72" s="649"/>
      <c r="G72" s="505">
        <f>IF(Analiza!G$81="","",Analiza!G$81)</f>
        <v>2020</v>
      </c>
      <c r="H72" s="505">
        <f>IF(Analiza!H$81="","",Analiza!H$81)</f>
        <v>2021</v>
      </c>
      <c r="I72" s="505">
        <f>IF(Analiza!I$81="","",Analiza!I$81)</f>
        <v>2022</v>
      </c>
      <c r="J72" s="505">
        <f>IF(Analiza!J$81="","",Analiza!J$81)</f>
        <v>2023</v>
      </c>
      <c r="K72" s="505">
        <f>IF(Analiza!K$81="","",Analiza!K$81)</f>
        <v>2024</v>
      </c>
      <c r="L72" s="505">
        <f>IF(Analiza!L$81="","",Analiza!L$81)</f>
        <v>2025</v>
      </c>
      <c r="M72" s="505">
        <f>IF(Analiza!M$81="","",Analiza!M$81)</f>
        <v>2026</v>
      </c>
      <c r="N72" s="505">
        <f>IF(Analiza!N$81="","",Analiza!N$81)</f>
        <v>2027</v>
      </c>
      <c r="O72" s="505">
        <f>IF(Analiza!O$81="","",Analiza!O$81)</f>
        <v>2028</v>
      </c>
      <c r="P72" s="505">
        <f>IF(Analiza!P$81="","",Analiza!P$81)</f>
        <v>2029</v>
      </c>
      <c r="Q72" s="505">
        <f>IF(Analiza!Q$81="","",Analiza!Q$81)</f>
        <v>2030</v>
      </c>
      <c r="R72" s="505">
        <f>IF(Analiza!R$81="","",Analiza!R$81)</f>
        <v>2031</v>
      </c>
      <c r="S72" s="505">
        <f>IF(Analiza!S$81="","",Analiza!S$81)</f>
        <v>2032</v>
      </c>
      <c r="T72" s="505">
        <f>IF(Analiza!T$81="","",Analiza!T$81)</f>
        <v>2033</v>
      </c>
      <c r="U72" s="505">
        <f>IF(Analiza!U$81="","",Analiza!U$81)</f>
        <v>2034</v>
      </c>
      <c r="V72" s="505" t="str">
        <f>IF(Analiza!V$81="","",Analiza!V$81)</f>
        <v/>
      </c>
      <c r="W72" s="505" t="str">
        <f>IF(Analiza!W$81="","",Analiza!W$81)</f>
        <v/>
      </c>
      <c r="X72" s="505" t="str">
        <f>IF(Analiza!X$81="","",Analiza!X$81)</f>
        <v/>
      </c>
      <c r="Y72" s="505" t="str">
        <f>IF(Analiza!Y$81="","",Analiza!Y$81)</f>
        <v/>
      </c>
      <c r="Z72" s="505" t="str">
        <f>IF(Analiza!Z$81="","",Analiza!Z$81)</f>
        <v/>
      </c>
      <c r="AA72" s="505" t="str">
        <f>IF(Analiza!AA$81="","",Analiza!AA$81)</f>
        <v/>
      </c>
      <c r="AB72" s="505" t="str">
        <f>IF(Analiza!AB$81="","",Analiza!AB$81)</f>
        <v/>
      </c>
      <c r="AC72" s="505" t="str">
        <f>IF(Analiza!AC$81="","",Analiza!AC$81)</f>
        <v/>
      </c>
      <c r="AD72" s="505" t="str">
        <f>IF(Analiza!AD$81="","",Analiza!AD$81)</f>
        <v/>
      </c>
      <c r="AE72" s="505" t="str">
        <f>IF(Analiza!AE$81="","",Analiza!AE$81)</f>
        <v/>
      </c>
      <c r="AF72" s="505" t="str">
        <f>IF(Analiza!AF$81="","",Analiza!AF$81)</f>
        <v/>
      </c>
      <c r="AG72" s="505" t="str">
        <f>IF(Analiza!AG$81="","",Analiza!AG$81)</f>
        <v/>
      </c>
      <c r="AH72" s="505" t="str">
        <f>IF(Analiza!AH$81="","",Analiza!AH$81)</f>
        <v/>
      </c>
      <c r="AI72" s="505" t="str">
        <f>IF(Analiza!AI$81="","",Analiza!AI$81)</f>
        <v/>
      </c>
      <c r="AJ72" s="505" t="str">
        <f>IF(Analiza!AJ$81="","",Analiza!AJ$81)</f>
        <v/>
      </c>
    </row>
    <row r="73" spans="1:36" s="70" customFormat="1">
      <c r="A73" s="481" t="str">
        <f>IF(B73="","",1)</f>
        <v/>
      </c>
      <c r="B73" s="484"/>
      <c r="C73" s="485"/>
      <c r="D73" s="486"/>
      <c r="E73" s="595"/>
      <c r="F73" s="491" t="str">
        <f t="shared" ref="F73:F92" si="6">IF(C73="","",IF(C73&lt;SUM(G73:AJ73),"Za duża wartość w latach",IF(C73&gt;SUM(G73:AJ73),"Za mała wartość w latach","")))</f>
        <v/>
      </c>
      <c r="G73" s="496"/>
      <c r="H73" s="497"/>
      <c r="I73" s="497"/>
      <c r="J73" s="497"/>
      <c r="K73" s="497"/>
      <c r="L73" s="497"/>
      <c r="M73" s="497"/>
      <c r="N73" s="497"/>
      <c r="O73" s="497"/>
      <c r="P73" s="497"/>
      <c r="Q73" s="497"/>
      <c r="R73" s="497"/>
      <c r="S73" s="497"/>
      <c r="T73" s="497"/>
      <c r="U73" s="497"/>
      <c r="V73" s="497"/>
      <c r="W73" s="497"/>
      <c r="X73" s="497"/>
      <c r="Y73" s="497"/>
      <c r="Z73" s="497"/>
      <c r="AA73" s="497"/>
      <c r="AB73" s="497"/>
      <c r="AC73" s="497"/>
      <c r="AD73" s="497"/>
      <c r="AE73" s="497"/>
      <c r="AF73" s="497"/>
      <c r="AG73" s="497"/>
      <c r="AH73" s="497"/>
      <c r="AI73" s="497"/>
      <c r="AJ73" s="498"/>
    </row>
    <row r="74" spans="1:36" s="70" customFormat="1">
      <c r="A74" s="482" t="str">
        <f>IF(B74="","",A73+1)</f>
        <v/>
      </c>
      <c r="B74" s="487"/>
      <c r="C74" s="191"/>
      <c r="D74" s="192"/>
      <c r="E74" s="596"/>
      <c r="F74" s="492" t="str">
        <f t="shared" si="6"/>
        <v/>
      </c>
      <c r="G74" s="499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500"/>
    </row>
    <row r="75" spans="1:36" s="70" customFormat="1">
      <c r="A75" s="482" t="str">
        <f t="shared" ref="A75:A92" si="7">IF(B75="","",A74+1)</f>
        <v/>
      </c>
      <c r="B75" s="487"/>
      <c r="C75" s="191"/>
      <c r="D75" s="192"/>
      <c r="E75" s="596"/>
      <c r="F75" s="492" t="str">
        <f t="shared" si="6"/>
        <v/>
      </c>
      <c r="G75" s="499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500"/>
    </row>
    <row r="76" spans="1:36" s="70" customFormat="1">
      <c r="A76" s="482" t="str">
        <f t="shared" si="7"/>
        <v/>
      </c>
      <c r="B76" s="487"/>
      <c r="C76" s="191"/>
      <c r="D76" s="192"/>
      <c r="E76" s="596"/>
      <c r="F76" s="492" t="str">
        <f t="shared" si="6"/>
        <v/>
      </c>
      <c r="G76" s="499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500"/>
    </row>
    <row r="77" spans="1:36" s="70" customFormat="1">
      <c r="A77" s="482" t="str">
        <f t="shared" si="7"/>
        <v/>
      </c>
      <c r="B77" s="487"/>
      <c r="C77" s="190"/>
      <c r="D77" s="192"/>
      <c r="E77" s="596"/>
      <c r="F77" s="492" t="str">
        <f t="shared" si="6"/>
        <v/>
      </c>
      <c r="G77" s="499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500"/>
    </row>
    <row r="78" spans="1:36" s="70" customFormat="1">
      <c r="A78" s="482" t="str">
        <f t="shared" si="7"/>
        <v/>
      </c>
      <c r="B78" s="487"/>
      <c r="C78" s="190"/>
      <c r="D78" s="192"/>
      <c r="E78" s="596"/>
      <c r="F78" s="492" t="str">
        <f t="shared" si="6"/>
        <v/>
      </c>
      <c r="G78" s="499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500"/>
    </row>
    <row r="79" spans="1:36" s="70" customFormat="1">
      <c r="A79" s="482" t="str">
        <f t="shared" si="7"/>
        <v/>
      </c>
      <c r="B79" s="487"/>
      <c r="C79" s="190"/>
      <c r="D79" s="192"/>
      <c r="E79" s="596"/>
      <c r="F79" s="492" t="str">
        <f t="shared" si="6"/>
        <v/>
      </c>
      <c r="G79" s="499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500"/>
    </row>
    <row r="80" spans="1:36" s="70" customFormat="1">
      <c r="A80" s="482" t="str">
        <f t="shared" si="7"/>
        <v/>
      </c>
      <c r="B80" s="487"/>
      <c r="C80" s="190"/>
      <c r="D80" s="192"/>
      <c r="E80" s="596"/>
      <c r="F80" s="492" t="str">
        <f t="shared" si="6"/>
        <v/>
      </c>
      <c r="G80" s="499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500"/>
    </row>
    <row r="81" spans="1:36" s="70" customFormat="1">
      <c r="A81" s="482" t="str">
        <f t="shared" si="7"/>
        <v/>
      </c>
      <c r="B81" s="487"/>
      <c r="C81" s="190"/>
      <c r="D81" s="192"/>
      <c r="E81" s="596"/>
      <c r="F81" s="492" t="str">
        <f t="shared" si="6"/>
        <v/>
      </c>
      <c r="G81" s="499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500"/>
    </row>
    <row r="82" spans="1:36" s="70" customFormat="1">
      <c r="A82" s="482" t="str">
        <f t="shared" si="7"/>
        <v/>
      </c>
      <c r="B82" s="487"/>
      <c r="C82" s="190"/>
      <c r="D82" s="192"/>
      <c r="E82" s="596"/>
      <c r="F82" s="492" t="str">
        <f t="shared" si="6"/>
        <v/>
      </c>
      <c r="G82" s="499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500"/>
    </row>
    <row r="83" spans="1:36" s="70" customFormat="1">
      <c r="A83" s="482" t="str">
        <f t="shared" si="7"/>
        <v/>
      </c>
      <c r="B83" s="487"/>
      <c r="C83" s="190"/>
      <c r="D83" s="192"/>
      <c r="E83" s="596"/>
      <c r="F83" s="492" t="str">
        <f t="shared" si="6"/>
        <v/>
      </c>
      <c r="G83" s="499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500"/>
    </row>
    <row r="84" spans="1:36" s="70" customFormat="1">
      <c r="A84" s="482" t="str">
        <f t="shared" si="7"/>
        <v/>
      </c>
      <c r="B84" s="487"/>
      <c r="C84" s="190"/>
      <c r="D84" s="192"/>
      <c r="E84" s="596"/>
      <c r="F84" s="492" t="str">
        <f t="shared" si="6"/>
        <v/>
      </c>
      <c r="G84" s="499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500"/>
    </row>
    <row r="85" spans="1:36" s="70" customFormat="1">
      <c r="A85" s="482" t="str">
        <f t="shared" si="7"/>
        <v/>
      </c>
      <c r="B85" s="487"/>
      <c r="C85" s="190"/>
      <c r="D85" s="192"/>
      <c r="E85" s="596"/>
      <c r="F85" s="492" t="str">
        <f t="shared" si="6"/>
        <v/>
      </c>
      <c r="G85" s="499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500"/>
    </row>
    <row r="86" spans="1:36" s="70" customFormat="1">
      <c r="A86" s="482" t="str">
        <f t="shared" si="7"/>
        <v/>
      </c>
      <c r="B86" s="487"/>
      <c r="C86" s="190"/>
      <c r="D86" s="192"/>
      <c r="E86" s="596"/>
      <c r="F86" s="492" t="str">
        <f t="shared" si="6"/>
        <v/>
      </c>
      <c r="G86" s="499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500"/>
    </row>
    <row r="87" spans="1:36" s="70" customFormat="1">
      <c r="A87" s="482" t="str">
        <f t="shared" si="7"/>
        <v/>
      </c>
      <c r="B87" s="487"/>
      <c r="C87" s="190"/>
      <c r="D87" s="192"/>
      <c r="E87" s="596"/>
      <c r="F87" s="492" t="str">
        <f t="shared" si="6"/>
        <v/>
      </c>
      <c r="G87" s="499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500"/>
    </row>
    <row r="88" spans="1:36" s="70" customFormat="1">
      <c r="A88" s="482" t="str">
        <f t="shared" si="7"/>
        <v/>
      </c>
      <c r="B88" s="487"/>
      <c r="C88" s="190"/>
      <c r="D88" s="192"/>
      <c r="E88" s="596"/>
      <c r="F88" s="492" t="str">
        <f t="shared" si="6"/>
        <v/>
      </c>
      <c r="G88" s="499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500"/>
    </row>
    <row r="89" spans="1:36" s="70" customFormat="1">
      <c r="A89" s="482" t="str">
        <f t="shared" si="7"/>
        <v/>
      </c>
      <c r="B89" s="487"/>
      <c r="C89" s="190"/>
      <c r="D89" s="192"/>
      <c r="E89" s="596"/>
      <c r="F89" s="492" t="str">
        <f t="shared" si="6"/>
        <v/>
      </c>
      <c r="G89" s="499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500"/>
    </row>
    <row r="90" spans="1:36" s="70" customFormat="1">
      <c r="A90" s="482" t="str">
        <f t="shared" si="7"/>
        <v/>
      </c>
      <c r="B90" s="487"/>
      <c r="C90" s="190"/>
      <c r="D90" s="192"/>
      <c r="E90" s="596"/>
      <c r="F90" s="492" t="str">
        <f t="shared" si="6"/>
        <v/>
      </c>
      <c r="G90" s="499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500"/>
    </row>
    <row r="91" spans="1:36" s="70" customFormat="1">
      <c r="A91" s="482" t="str">
        <f t="shared" si="7"/>
        <v/>
      </c>
      <c r="B91" s="487"/>
      <c r="C91" s="190"/>
      <c r="D91" s="192"/>
      <c r="E91" s="596"/>
      <c r="F91" s="492" t="str">
        <f t="shared" si="6"/>
        <v/>
      </c>
      <c r="G91" s="499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500"/>
    </row>
    <row r="92" spans="1:36" s="70" customFormat="1" ht="10.8" thickBot="1">
      <c r="A92" s="482" t="str">
        <f t="shared" si="7"/>
        <v/>
      </c>
      <c r="B92" s="488"/>
      <c r="C92" s="504"/>
      <c r="D92" s="490"/>
      <c r="E92" s="597"/>
      <c r="F92" s="492" t="str">
        <f t="shared" si="6"/>
        <v/>
      </c>
      <c r="G92" s="501"/>
      <c r="H92" s="502"/>
      <c r="I92" s="502"/>
      <c r="J92" s="502"/>
      <c r="K92" s="502"/>
      <c r="L92" s="502"/>
      <c r="M92" s="502"/>
      <c r="N92" s="502"/>
      <c r="O92" s="502"/>
      <c r="P92" s="502"/>
      <c r="Q92" s="502"/>
      <c r="R92" s="502"/>
      <c r="S92" s="502"/>
      <c r="T92" s="502"/>
      <c r="U92" s="502"/>
      <c r="V92" s="502"/>
      <c r="W92" s="502"/>
      <c r="X92" s="502"/>
      <c r="Y92" s="502"/>
      <c r="Z92" s="502"/>
      <c r="AA92" s="502"/>
      <c r="AB92" s="502"/>
      <c r="AC92" s="502"/>
      <c r="AD92" s="502"/>
      <c r="AE92" s="502"/>
      <c r="AF92" s="502"/>
      <c r="AG92" s="502"/>
      <c r="AH92" s="502"/>
      <c r="AI92" s="502"/>
      <c r="AJ92" s="503"/>
    </row>
    <row r="93" spans="1:36" s="363" customFormat="1" ht="19.5" customHeight="1">
      <c r="A93" s="362"/>
      <c r="B93" s="457" t="s">
        <v>121</v>
      </c>
      <c r="C93" s="457"/>
      <c r="D93" s="457"/>
      <c r="E93" s="457"/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57"/>
      <c r="R93" s="457"/>
      <c r="S93" s="457"/>
      <c r="T93" s="457"/>
      <c r="U93" s="457"/>
      <c r="V93" s="457"/>
      <c r="W93" s="457"/>
      <c r="X93" s="457"/>
      <c r="Y93" s="457"/>
      <c r="Z93" s="457"/>
      <c r="AA93" s="457"/>
      <c r="AB93" s="457"/>
      <c r="AC93" s="457"/>
      <c r="AD93" s="457"/>
      <c r="AE93" s="457"/>
      <c r="AF93" s="457"/>
      <c r="AG93" s="457"/>
      <c r="AH93" s="457"/>
      <c r="AI93" s="457"/>
      <c r="AJ93" s="457"/>
    </row>
    <row r="94" spans="1:36" ht="11.25" customHeight="1">
      <c r="A94" s="656" t="s">
        <v>123</v>
      </c>
      <c r="B94" s="658" t="s">
        <v>164</v>
      </c>
      <c r="C94" s="660" t="s">
        <v>162</v>
      </c>
      <c r="D94" s="673"/>
      <c r="E94" s="675"/>
      <c r="F94" s="660" t="s">
        <v>163</v>
      </c>
      <c r="G94" s="385" t="str">
        <f>IF(Analiza!G$80="","",Analiza!G$80)</f>
        <v>Faza inwest.</v>
      </c>
      <c r="H94" s="385" t="str">
        <f>IF(Analiza!H$80="","",Analiza!H$80)</f>
        <v>Faza inwest.</v>
      </c>
      <c r="I94" s="385" t="str">
        <f>IF(Analiza!I$80="","",Analiza!I$80)</f>
        <v>Faza oper.</v>
      </c>
      <c r="J94" s="385" t="str">
        <f>IF(Analiza!J$80="","",Analiza!J$80)</f>
        <v>Faza oper.</v>
      </c>
      <c r="K94" s="385" t="str">
        <f>IF(Analiza!K$80="","",Analiza!K$80)</f>
        <v>Faza oper.</v>
      </c>
      <c r="L94" s="385" t="str">
        <f>IF(Analiza!L$80="","",Analiza!L$80)</f>
        <v>Faza oper.</v>
      </c>
      <c r="M94" s="385" t="str">
        <f>IF(Analiza!M$80="","",Analiza!M$80)</f>
        <v>Faza oper.</v>
      </c>
      <c r="N94" s="385" t="str">
        <f>IF(Analiza!N$80="","",Analiza!N$80)</f>
        <v>Faza oper.</v>
      </c>
      <c r="O94" s="385" t="str">
        <f>IF(Analiza!O$80="","",Analiza!O$80)</f>
        <v>Faza oper.</v>
      </c>
      <c r="P94" s="385" t="str">
        <f>IF(Analiza!P$80="","",Analiza!P$80)</f>
        <v>Faza oper.</v>
      </c>
      <c r="Q94" s="385" t="str">
        <f>IF(Analiza!Q$80="","",Analiza!Q$80)</f>
        <v>Faza oper.</v>
      </c>
      <c r="R94" s="385" t="str">
        <f>IF(Analiza!R$80="","",Analiza!R$80)</f>
        <v>Faza oper.</v>
      </c>
      <c r="S94" s="385" t="str">
        <f>IF(Analiza!S$80="","",Analiza!S$80)</f>
        <v>Faza oper.</v>
      </c>
      <c r="T94" s="385" t="str">
        <f>IF(Analiza!T$80="","",Analiza!T$80)</f>
        <v>Faza oper.</v>
      </c>
      <c r="U94" s="385" t="str">
        <f>IF(Analiza!U$80="","",Analiza!U$80)</f>
        <v>Faza oper.</v>
      </c>
      <c r="V94" s="385" t="str">
        <f>IF(Analiza!V$80="","",Analiza!V$80)</f>
        <v/>
      </c>
      <c r="W94" s="385" t="str">
        <f>IF(Analiza!W$80="","",Analiza!W$80)</f>
        <v/>
      </c>
      <c r="X94" s="385" t="str">
        <f>IF(Analiza!X$80="","",Analiza!X$80)</f>
        <v/>
      </c>
      <c r="Y94" s="385" t="str">
        <f>IF(Analiza!Y$80="","",Analiza!Y$80)</f>
        <v/>
      </c>
      <c r="Z94" s="385" t="str">
        <f>IF(Analiza!Z$80="","",Analiza!Z$80)</f>
        <v/>
      </c>
      <c r="AA94" s="385" t="str">
        <f>IF(Analiza!AA$80="","",Analiza!AA$80)</f>
        <v/>
      </c>
      <c r="AB94" s="385" t="str">
        <f>IF(Analiza!AB$80="","",Analiza!AB$80)</f>
        <v/>
      </c>
      <c r="AC94" s="385" t="str">
        <f>IF(Analiza!AC$80="","",Analiza!AC$80)</f>
        <v/>
      </c>
      <c r="AD94" s="385" t="str">
        <f>IF(Analiza!AD$80="","",Analiza!AD$80)</f>
        <v/>
      </c>
      <c r="AE94" s="385" t="str">
        <f>IF(Analiza!AE$80="","",Analiza!AE$80)</f>
        <v/>
      </c>
      <c r="AF94" s="385" t="str">
        <f>IF(Analiza!AF$80="","",Analiza!AF$80)</f>
        <v/>
      </c>
      <c r="AG94" s="385" t="str">
        <f>IF(Analiza!AG$80="","",Analiza!AG$80)</f>
        <v/>
      </c>
      <c r="AH94" s="385" t="str">
        <f>IF(Analiza!AH$80="","",Analiza!AH$80)</f>
        <v/>
      </c>
      <c r="AI94" s="385" t="str">
        <f>IF(Analiza!AI$80="","",Analiza!AI$80)</f>
        <v/>
      </c>
      <c r="AJ94" s="385" t="str">
        <f>IF(Analiza!AJ$80="","",Analiza!AJ$80)</f>
        <v/>
      </c>
    </row>
    <row r="95" spans="1:36" ht="10.8" thickBot="1">
      <c r="A95" s="657"/>
      <c r="B95" s="672"/>
      <c r="C95" s="671"/>
      <c r="D95" s="674"/>
      <c r="E95" s="676"/>
      <c r="F95" s="671"/>
      <c r="G95" s="494">
        <f>IF(Analiza!G$81="","",Analiza!G$81)</f>
        <v>2020</v>
      </c>
      <c r="H95" s="494">
        <f>IF(Analiza!H$81="","",Analiza!H$81)</f>
        <v>2021</v>
      </c>
      <c r="I95" s="494">
        <f>IF(Analiza!I$81="","",Analiza!I$81)</f>
        <v>2022</v>
      </c>
      <c r="J95" s="494">
        <f>IF(Analiza!J$81="","",Analiza!J$81)</f>
        <v>2023</v>
      </c>
      <c r="K95" s="494">
        <f>IF(Analiza!K$81="","",Analiza!K$81)</f>
        <v>2024</v>
      </c>
      <c r="L95" s="494">
        <f>IF(Analiza!L$81="","",Analiza!L$81)</f>
        <v>2025</v>
      </c>
      <c r="M95" s="494">
        <f>IF(Analiza!M$81="","",Analiza!M$81)</f>
        <v>2026</v>
      </c>
      <c r="N95" s="494">
        <f>IF(Analiza!N$81="","",Analiza!N$81)</f>
        <v>2027</v>
      </c>
      <c r="O95" s="494">
        <f>IF(Analiza!O$81="","",Analiza!O$81)</f>
        <v>2028</v>
      </c>
      <c r="P95" s="494">
        <f>IF(Analiza!P$81="","",Analiza!P$81)</f>
        <v>2029</v>
      </c>
      <c r="Q95" s="494">
        <f>IF(Analiza!Q$81="","",Analiza!Q$81)</f>
        <v>2030</v>
      </c>
      <c r="R95" s="494">
        <f>IF(Analiza!R$81="","",Analiza!R$81)</f>
        <v>2031</v>
      </c>
      <c r="S95" s="494">
        <f>IF(Analiza!S$81="","",Analiza!S$81)</f>
        <v>2032</v>
      </c>
      <c r="T95" s="494">
        <f>IF(Analiza!T$81="","",Analiza!T$81)</f>
        <v>2033</v>
      </c>
      <c r="U95" s="494">
        <f>IF(Analiza!U$81="","",Analiza!U$81)</f>
        <v>2034</v>
      </c>
      <c r="V95" s="494" t="str">
        <f>IF(Analiza!V$81="","",Analiza!V$81)</f>
        <v/>
      </c>
      <c r="W95" s="494" t="str">
        <f>IF(Analiza!W$81="","",Analiza!W$81)</f>
        <v/>
      </c>
      <c r="X95" s="494" t="str">
        <f>IF(Analiza!X$81="","",Analiza!X$81)</f>
        <v/>
      </c>
      <c r="Y95" s="494" t="str">
        <f>IF(Analiza!Y$81="","",Analiza!Y$81)</f>
        <v/>
      </c>
      <c r="Z95" s="494" t="str">
        <f>IF(Analiza!Z$81="","",Analiza!Z$81)</f>
        <v/>
      </c>
      <c r="AA95" s="494" t="str">
        <f>IF(Analiza!AA$81="","",Analiza!AA$81)</f>
        <v/>
      </c>
      <c r="AB95" s="494" t="str">
        <f>IF(Analiza!AB$81="","",Analiza!AB$81)</f>
        <v/>
      </c>
      <c r="AC95" s="494" t="str">
        <f>IF(Analiza!AC$81="","",Analiza!AC$81)</f>
        <v/>
      </c>
      <c r="AD95" s="494" t="str">
        <f>IF(Analiza!AD$81="","",Analiza!AD$81)</f>
        <v/>
      </c>
      <c r="AE95" s="494" t="str">
        <f>IF(Analiza!AE$81="","",Analiza!AE$81)</f>
        <v/>
      </c>
      <c r="AF95" s="494" t="str">
        <f>IF(Analiza!AF$81="","",Analiza!AF$81)</f>
        <v/>
      </c>
      <c r="AG95" s="494" t="str">
        <f>IF(Analiza!AG$81="","",Analiza!AG$81)</f>
        <v/>
      </c>
      <c r="AH95" s="494" t="str">
        <f>IF(Analiza!AH$81="","",Analiza!AH$81)</f>
        <v/>
      </c>
      <c r="AI95" s="494" t="str">
        <f>IF(Analiza!AI$81="","",Analiza!AI$81)</f>
        <v/>
      </c>
      <c r="AJ95" s="494" t="str">
        <f>IF(Analiza!AJ$81="","",Analiza!AJ$81)</f>
        <v/>
      </c>
    </row>
    <row r="96" spans="1:36" s="70" customFormat="1" ht="10.8" thickBot="1">
      <c r="A96" s="81">
        <v>1</v>
      </c>
      <c r="B96" s="10" t="s">
        <v>96</v>
      </c>
      <c r="C96" s="203">
        <f>Analiza!C127</f>
        <v>0</v>
      </c>
      <c r="D96" s="387" t="str">
        <f>IF(C96&gt;F96,"Przekroczona wartość rezerw","")</f>
        <v/>
      </c>
      <c r="E96" s="388"/>
      <c r="F96" s="506">
        <f>Analiza!F127</f>
        <v>118614.65025000001</v>
      </c>
      <c r="G96" s="507"/>
      <c r="H96" s="508"/>
      <c r="I96" s="508"/>
      <c r="J96" s="508"/>
      <c r="K96" s="508"/>
      <c r="L96" s="508"/>
      <c r="M96" s="508"/>
      <c r="N96" s="508"/>
      <c r="O96" s="508"/>
      <c r="P96" s="508"/>
      <c r="Q96" s="508"/>
      <c r="R96" s="508"/>
      <c r="S96" s="508"/>
      <c r="T96" s="508"/>
      <c r="U96" s="508"/>
      <c r="V96" s="508"/>
      <c r="W96" s="508"/>
      <c r="X96" s="508"/>
      <c r="Y96" s="508"/>
      <c r="Z96" s="508"/>
      <c r="AA96" s="508"/>
      <c r="AB96" s="508"/>
      <c r="AC96" s="508"/>
      <c r="AD96" s="508"/>
      <c r="AE96" s="508"/>
      <c r="AF96" s="508"/>
      <c r="AG96" s="508"/>
      <c r="AH96" s="508"/>
      <c r="AI96" s="508"/>
      <c r="AJ96" s="509"/>
    </row>
    <row r="97" spans="1:36" s="363" customFormat="1" ht="19.5" customHeight="1">
      <c r="A97" s="362"/>
      <c r="B97" s="363" t="s">
        <v>165</v>
      </c>
      <c r="G97" s="457"/>
      <c r="H97" s="457"/>
      <c r="I97" s="457"/>
      <c r="J97" s="457"/>
      <c r="K97" s="457"/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  <c r="X97" s="457"/>
      <c r="Y97" s="457"/>
      <c r="Z97" s="457"/>
      <c r="AA97" s="457"/>
      <c r="AB97" s="457"/>
      <c r="AC97" s="457"/>
      <c r="AD97" s="457"/>
      <c r="AE97" s="457"/>
      <c r="AF97" s="457"/>
      <c r="AG97" s="457"/>
      <c r="AH97" s="457"/>
      <c r="AI97" s="457"/>
      <c r="AJ97" s="457"/>
    </row>
    <row r="98" spans="1:36">
      <c r="A98" s="656" t="s">
        <v>111</v>
      </c>
      <c r="B98" s="658" t="s">
        <v>118</v>
      </c>
      <c r="C98" s="660" t="s">
        <v>94</v>
      </c>
      <c r="D98" s="660" t="s">
        <v>61</v>
      </c>
      <c r="E98" s="662" t="s">
        <v>95</v>
      </c>
      <c r="F98" s="660" t="s">
        <v>8</v>
      </c>
      <c r="G98" s="385" t="str">
        <f>IF(Analiza!G$80="","",Analiza!G$80)</f>
        <v>Faza inwest.</v>
      </c>
      <c r="H98" s="385" t="str">
        <f>IF(Analiza!H$80="","",Analiza!H$80)</f>
        <v>Faza inwest.</v>
      </c>
      <c r="I98" s="385" t="str">
        <f>IF(Analiza!I$80="","",Analiza!I$80)</f>
        <v>Faza oper.</v>
      </c>
      <c r="J98" s="385" t="str">
        <f>IF(Analiza!J$80="","",Analiza!J$80)</f>
        <v>Faza oper.</v>
      </c>
      <c r="K98" s="385" t="str">
        <f>IF(Analiza!K$80="","",Analiza!K$80)</f>
        <v>Faza oper.</v>
      </c>
      <c r="L98" s="385" t="str">
        <f>IF(Analiza!L$80="","",Analiza!L$80)</f>
        <v>Faza oper.</v>
      </c>
      <c r="M98" s="385" t="str">
        <f>IF(Analiza!M$80="","",Analiza!M$80)</f>
        <v>Faza oper.</v>
      </c>
      <c r="N98" s="385" t="str">
        <f>IF(Analiza!N$80="","",Analiza!N$80)</f>
        <v>Faza oper.</v>
      </c>
      <c r="O98" s="385" t="str">
        <f>IF(Analiza!O$80="","",Analiza!O$80)</f>
        <v>Faza oper.</v>
      </c>
      <c r="P98" s="385" t="str">
        <f>IF(Analiza!P$80="","",Analiza!P$80)</f>
        <v>Faza oper.</v>
      </c>
      <c r="Q98" s="385" t="str">
        <f>IF(Analiza!Q$80="","",Analiza!Q$80)</f>
        <v>Faza oper.</v>
      </c>
      <c r="R98" s="385" t="str">
        <f>IF(Analiza!R$80="","",Analiza!R$80)</f>
        <v>Faza oper.</v>
      </c>
      <c r="S98" s="385" t="str">
        <f>IF(Analiza!S$80="","",Analiza!S$80)</f>
        <v>Faza oper.</v>
      </c>
      <c r="T98" s="385" t="str">
        <f>IF(Analiza!T$80="","",Analiza!T$80)</f>
        <v>Faza oper.</v>
      </c>
      <c r="U98" s="385" t="str">
        <f>IF(Analiza!U$80="","",Analiza!U$80)</f>
        <v>Faza oper.</v>
      </c>
      <c r="V98" s="385" t="str">
        <f>IF(Analiza!V$80="","",Analiza!V$80)</f>
        <v/>
      </c>
      <c r="W98" s="385" t="str">
        <f>IF(Analiza!W$80="","",Analiza!W$80)</f>
        <v/>
      </c>
      <c r="X98" s="385" t="str">
        <f>IF(Analiza!X$80="","",Analiza!X$80)</f>
        <v/>
      </c>
      <c r="Y98" s="385" t="str">
        <f>IF(Analiza!Y$80="","",Analiza!Y$80)</f>
        <v/>
      </c>
      <c r="Z98" s="385" t="str">
        <f>IF(Analiza!Z$80="","",Analiza!Z$80)</f>
        <v/>
      </c>
      <c r="AA98" s="385" t="str">
        <f>IF(Analiza!AA$80="","",Analiza!AA$80)</f>
        <v/>
      </c>
      <c r="AB98" s="385" t="str">
        <f>IF(Analiza!AB$80="","",Analiza!AB$80)</f>
        <v/>
      </c>
      <c r="AC98" s="385" t="str">
        <f>IF(Analiza!AC$80="","",Analiza!AC$80)</f>
        <v/>
      </c>
      <c r="AD98" s="385" t="str">
        <f>IF(Analiza!AD$80="","",Analiza!AD$80)</f>
        <v/>
      </c>
      <c r="AE98" s="385" t="str">
        <f>IF(Analiza!AE$80="","",Analiza!AE$80)</f>
        <v/>
      </c>
      <c r="AF98" s="385" t="str">
        <f>IF(Analiza!AF$80="","",Analiza!AF$80)</f>
        <v/>
      </c>
      <c r="AG98" s="385" t="str">
        <f>IF(Analiza!AG$80="","",Analiza!AG$80)</f>
        <v/>
      </c>
      <c r="AH98" s="385" t="str">
        <f>IF(Analiza!AH$80="","",Analiza!AH$80)</f>
        <v/>
      </c>
      <c r="AI98" s="385" t="str">
        <f>IF(Analiza!AI$80="","",Analiza!AI$80)</f>
        <v/>
      </c>
      <c r="AJ98" s="385" t="str">
        <f>IF(Analiza!AJ$80="","",Analiza!AJ$80)</f>
        <v/>
      </c>
    </row>
    <row r="99" spans="1:36">
      <c r="A99" s="657"/>
      <c r="B99" s="672"/>
      <c r="C99" s="671"/>
      <c r="D99" s="671"/>
      <c r="E99" s="677"/>
      <c r="F99" s="671"/>
      <c r="G99" s="385">
        <f>IF(Analiza!G$81="","",Analiza!G$81)</f>
        <v>2020</v>
      </c>
      <c r="H99" s="385">
        <f>IF(Analiza!H$81="","",Analiza!H$81)</f>
        <v>2021</v>
      </c>
      <c r="I99" s="385">
        <f>IF(Analiza!I$81="","",Analiza!I$81)</f>
        <v>2022</v>
      </c>
      <c r="J99" s="385">
        <f>IF(Analiza!J$81="","",Analiza!J$81)</f>
        <v>2023</v>
      </c>
      <c r="K99" s="385">
        <f>IF(Analiza!K$81="","",Analiza!K$81)</f>
        <v>2024</v>
      </c>
      <c r="L99" s="385">
        <f>IF(Analiza!L$81="","",Analiza!L$81)</f>
        <v>2025</v>
      </c>
      <c r="M99" s="385">
        <f>IF(Analiza!M$81="","",Analiza!M$81)</f>
        <v>2026</v>
      </c>
      <c r="N99" s="385">
        <f>IF(Analiza!N$81="","",Analiza!N$81)</f>
        <v>2027</v>
      </c>
      <c r="O99" s="385">
        <f>IF(Analiza!O$81="","",Analiza!O$81)</f>
        <v>2028</v>
      </c>
      <c r="P99" s="385">
        <f>IF(Analiza!P$81="","",Analiza!P$81)</f>
        <v>2029</v>
      </c>
      <c r="Q99" s="385">
        <f>IF(Analiza!Q$81="","",Analiza!Q$81)</f>
        <v>2030</v>
      </c>
      <c r="R99" s="385">
        <f>IF(Analiza!R$81="","",Analiza!R$81)</f>
        <v>2031</v>
      </c>
      <c r="S99" s="385">
        <f>IF(Analiza!S$81="","",Analiza!S$81)</f>
        <v>2032</v>
      </c>
      <c r="T99" s="385">
        <f>IF(Analiza!T$81="","",Analiza!T$81)</f>
        <v>2033</v>
      </c>
      <c r="U99" s="385">
        <f>IF(Analiza!U$81="","",Analiza!U$81)</f>
        <v>2034</v>
      </c>
      <c r="V99" s="385" t="str">
        <f>IF(Analiza!V$81="","",Analiza!V$81)</f>
        <v/>
      </c>
      <c r="W99" s="385" t="str">
        <f>IF(Analiza!W$81="","",Analiza!W$81)</f>
        <v/>
      </c>
      <c r="X99" s="385" t="str">
        <f>IF(Analiza!X$81="","",Analiza!X$81)</f>
        <v/>
      </c>
      <c r="Y99" s="385" t="str">
        <f>IF(Analiza!Y$81="","",Analiza!Y$81)</f>
        <v/>
      </c>
      <c r="Z99" s="385" t="str">
        <f>IF(Analiza!Z$81="","",Analiza!Z$81)</f>
        <v/>
      </c>
      <c r="AA99" s="385" t="str">
        <f>IF(Analiza!AA$81="","",Analiza!AA$81)</f>
        <v/>
      </c>
      <c r="AB99" s="385" t="str">
        <f>IF(Analiza!AB$81="","",Analiza!AB$81)</f>
        <v/>
      </c>
      <c r="AC99" s="385" t="str">
        <f>IF(Analiza!AC$81="","",Analiza!AC$81)</f>
        <v/>
      </c>
      <c r="AD99" s="385" t="str">
        <f>IF(Analiza!AD$81="","",Analiza!AD$81)</f>
        <v/>
      </c>
      <c r="AE99" s="385" t="str">
        <f>IF(Analiza!AE$81="","",Analiza!AE$81)</f>
        <v/>
      </c>
      <c r="AF99" s="385" t="str">
        <f>IF(Analiza!AF$81="","",Analiza!AF$81)</f>
        <v/>
      </c>
      <c r="AG99" s="385" t="str">
        <f>IF(Analiza!AG$81="","",Analiza!AG$81)</f>
        <v/>
      </c>
      <c r="AH99" s="385" t="str">
        <f>IF(Analiza!AH$81="","",Analiza!AH$81)</f>
        <v/>
      </c>
      <c r="AI99" s="385" t="str">
        <f>IF(Analiza!AI$81="","",Analiza!AI$81)</f>
        <v/>
      </c>
      <c r="AJ99" s="385" t="str">
        <f>IF(Analiza!AJ$81="","",Analiza!AJ$81)</f>
        <v/>
      </c>
    </row>
    <row r="100" spans="1:36" s="3" customFormat="1" ht="10.8" thickBot="1">
      <c r="A100" s="37" t="s">
        <v>131</v>
      </c>
      <c r="B100" s="62" t="s">
        <v>166</v>
      </c>
      <c r="C100" s="63"/>
      <c r="D100" s="64"/>
      <c r="E100" s="64"/>
      <c r="F100" s="64"/>
      <c r="G100" s="513"/>
      <c r="H100" s="513"/>
      <c r="I100" s="513"/>
      <c r="J100" s="513"/>
      <c r="K100" s="513"/>
      <c r="L100" s="513"/>
      <c r="M100" s="513"/>
      <c r="N100" s="513"/>
      <c r="O100" s="513"/>
      <c r="P100" s="513"/>
      <c r="Q100" s="513"/>
      <c r="R100" s="513"/>
      <c r="S100" s="513"/>
      <c r="T100" s="513"/>
      <c r="U100" s="513"/>
      <c r="V100" s="513"/>
      <c r="W100" s="513"/>
      <c r="X100" s="513"/>
      <c r="Y100" s="513"/>
      <c r="Z100" s="513"/>
      <c r="AA100" s="513"/>
      <c r="AB100" s="513"/>
      <c r="AC100" s="513"/>
      <c r="AD100" s="513"/>
      <c r="AE100" s="513"/>
      <c r="AF100" s="513"/>
      <c r="AG100" s="513"/>
      <c r="AH100" s="513"/>
      <c r="AI100" s="513"/>
      <c r="AJ100" s="514"/>
    </row>
    <row r="101" spans="1:36" s="70" customFormat="1">
      <c r="A101" s="100">
        <f>IF(A51="","",A51)</f>
        <v>1</v>
      </c>
      <c r="B101" s="200" t="str">
        <f>IF(B51="","",B51)</f>
        <v>Studium wykonalności/biznes plan</v>
      </c>
      <c r="C101" s="201" t="str">
        <f>IF(SUM(G101:AJ101)=0,"",SUM(G101:AJ101))</f>
        <v/>
      </c>
      <c r="D101" s="202">
        <f t="shared" ref="D101:E116" si="8">IF(D51="","",D51)</f>
        <v>0.23</v>
      </c>
      <c r="E101" s="603">
        <f t="shared" si="8"/>
        <v>0</v>
      </c>
      <c r="F101" s="510" t="s">
        <v>8</v>
      </c>
      <c r="G101" s="515"/>
      <c r="H101" s="516"/>
      <c r="I101" s="516"/>
      <c r="J101" s="516"/>
      <c r="K101" s="516"/>
      <c r="L101" s="516"/>
      <c r="M101" s="516"/>
      <c r="N101" s="516"/>
      <c r="O101" s="516"/>
      <c r="P101" s="516"/>
      <c r="Q101" s="516"/>
      <c r="R101" s="516"/>
      <c r="S101" s="516"/>
      <c r="T101" s="516"/>
      <c r="U101" s="516"/>
      <c r="V101" s="516"/>
      <c r="W101" s="516"/>
      <c r="X101" s="516"/>
      <c r="Y101" s="516"/>
      <c r="Z101" s="516"/>
      <c r="AA101" s="516"/>
      <c r="AB101" s="516"/>
      <c r="AC101" s="516"/>
      <c r="AD101" s="516"/>
      <c r="AE101" s="516"/>
      <c r="AF101" s="516"/>
      <c r="AG101" s="516"/>
      <c r="AH101" s="516"/>
      <c r="AI101" s="516"/>
      <c r="AJ101" s="517"/>
    </row>
    <row r="102" spans="1:36" s="70" customFormat="1">
      <c r="A102" s="94">
        <f t="shared" ref="A102:B117" si="9">IF(A52="","",A52)</f>
        <v>2</v>
      </c>
      <c r="B102" s="204" t="str">
        <f t="shared" si="9"/>
        <v>Nadzór w projekcie</v>
      </c>
      <c r="C102" s="205" t="str">
        <f t="shared" ref="C102:C120" si="10">IF(SUM(G102:AJ102)=0,"",SUM(G102:AJ102))</f>
        <v/>
      </c>
      <c r="D102" s="206">
        <f t="shared" si="8"/>
        <v>0.23</v>
      </c>
      <c r="E102" s="604">
        <f t="shared" si="8"/>
        <v>0</v>
      </c>
      <c r="F102" s="511" t="s">
        <v>8</v>
      </c>
      <c r="G102" s="51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519"/>
    </row>
    <row r="103" spans="1:36" s="70" customFormat="1">
      <c r="A103" s="94">
        <f t="shared" si="9"/>
        <v>3</v>
      </c>
      <c r="B103" s="204" t="str">
        <f t="shared" si="9"/>
        <v>Środki trwałe pow. 10 000 zł  (30%)</v>
      </c>
      <c r="C103" s="205">
        <f t="shared" si="10"/>
        <v>135000</v>
      </c>
      <c r="D103" s="206">
        <f t="shared" si="8"/>
        <v>0.23</v>
      </c>
      <c r="E103" s="604">
        <f t="shared" si="8"/>
        <v>0.3</v>
      </c>
      <c r="F103" s="511" t="s">
        <v>8</v>
      </c>
      <c r="G103" s="518"/>
      <c r="H103" s="208"/>
      <c r="I103" s="208"/>
      <c r="J103" s="208"/>
      <c r="K103" s="208"/>
      <c r="L103" s="208"/>
      <c r="M103" s="208">
        <v>10000</v>
      </c>
      <c r="N103" s="208"/>
      <c r="O103" s="208"/>
      <c r="P103" s="208"/>
      <c r="Q103" s="208"/>
      <c r="R103" s="208">
        <v>125000</v>
      </c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519"/>
    </row>
    <row r="104" spans="1:36" s="70" customFormat="1">
      <c r="A104" s="94">
        <f t="shared" si="9"/>
        <v>4</v>
      </c>
      <c r="B104" s="204" t="str">
        <f t="shared" si="9"/>
        <v>Wartości niematerialne i prawne (20%)</v>
      </c>
      <c r="C104" s="205" t="str">
        <f t="shared" si="10"/>
        <v/>
      </c>
      <c r="D104" s="206">
        <f t="shared" si="8"/>
        <v>0.23</v>
      </c>
      <c r="E104" s="604">
        <f t="shared" si="8"/>
        <v>0.2</v>
      </c>
      <c r="F104" s="511" t="s">
        <v>8</v>
      </c>
      <c r="G104" s="51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519"/>
    </row>
    <row r="105" spans="1:36" s="70" customFormat="1">
      <c r="A105" s="94">
        <f t="shared" si="9"/>
        <v>5</v>
      </c>
      <c r="B105" s="204" t="str">
        <f t="shared" si="9"/>
        <v>Środki trwałe, wartości niematerialne i prawne do 10 000 zł (100%)</v>
      </c>
      <c r="C105" s="205">
        <f t="shared" si="10"/>
        <v>1500</v>
      </c>
      <c r="D105" s="206">
        <f t="shared" si="8"/>
        <v>0.23</v>
      </c>
      <c r="E105" s="604">
        <f t="shared" si="8"/>
        <v>1</v>
      </c>
      <c r="F105" s="511" t="s">
        <v>8</v>
      </c>
      <c r="G105" s="518"/>
      <c r="H105" s="208"/>
      <c r="I105" s="208"/>
      <c r="J105" s="208"/>
      <c r="K105" s="208"/>
      <c r="L105" s="208"/>
      <c r="M105" s="208">
        <v>1500</v>
      </c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519"/>
    </row>
    <row r="106" spans="1:36" s="70" customFormat="1">
      <c r="A106" s="94">
        <f t="shared" si="9"/>
        <v>6</v>
      </c>
      <c r="B106" s="204" t="str">
        <f t="shared" si="9"/>
        <v>Usługi informatyczne</v>
      </c>
      <c r="C106" s="205" t="str">
        <f t="shared" si="10"/>
        <v/>
      </c>
      <c r="D106" s="206">
        <f t="shared" si="8"/>
        <v>0.23</v>
      </c>
      <c r="E106" s="604">
        <f t="shared" si="8"/>
        <v>0</v>
      </c>
      <c r="F106" s="511" t="s">
        <v>8</v>
      </c>
      <c r="G106" s="51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519"/>
    </row>
    <row r="107" spans="1:36" s="70" customFormat="1">
      <c r="A107" s="94">
        <f t="shared" si="9"/>
        <v>7</v>
      </c>
      <c r="B107" s="204" t="str">
        <f t="shared" si="9"/>
        <v>Promocja projektu</v>
      </c>
      <c r="C107" s="205" t="str">
        <f t="shared" si="10"/>
        <v/>
      </c>
      <c r="D107" s="206">
        <f t="shared" si="8"/>
        <v>0.23</v>
      </c>
      <c r="E107" s="604">
        <f t="shared" si="8"/>
        <v>0</v>
      </c>
      <c r="F107" s="511" t="s">
        <v>8</v>
      </c>
      <c r="G107" s="51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519"/>
    </row>
    <row r="108" spans="1:36" s="70" customFormat="1">
      <c r="A108" s="94" t="str">
        <f t="shared" si="9"/>
        <v/>
      </c>
      <c r="B108" s="204" t="str">
        <f t="shared" si="9"/>
        <v/>
      </c>
      <c r="C108" s="205" t="str">
        <f t="shared" si="10"/>
        <v/>
      </c>
      <c r="D108" s="206" t="str">
        <f t="shared" si="8"/>
        <v/>
      </c>
      <c r="E108" s="604" t="str">
        <f t="shared" si="8"/>
        <v/>
      </c>
      <c r="F108" s="511" t="s">
        <v>8</v>
      </c>
      <c r="G108" s="51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519"/>
    </row>
    <row r="109" spans="1:36" s="70" customFormat="1">
      <c r="A109" s="94" t="str">
        <f t="shared" si="9"/>
        <v/>
      </c>
      <c r="B109" s="204" t="str">
        <f t="shared" si="9"/>
        <v/>
      </c>
      <c r="C109" s="205" t="str">
        <f t="shared" si="10"/>
        <v/>
      </c>
      <c r="D109" s="206" t="str">
        <f t="shared" si="8"/>
        <v/>
      </c>
      <c r="E109" s="604" t="str">
        <f t="shared" si="8"/>
        <v/>
      </c>
      <c r="F109" s="511" t="s">
        <v>8</v>
      </c>
      <c r="G109" s="51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519"/>
    </row>
    <row r="110" spans="1:36" s="70" customFormat="1">
      <c r="A110" s="94" t="str">
        <f t="shared" si="9"/>
        <v/>
      </c>
      <c r="B110" s="204" t="str">
        <f t="shared" si="9"/>
        <v/>
      </c>
      <c r="C110" s="205" t="str">
        <f t="shared" si="10"/>
        <v/>
      </c>
      <c r="D110" s="206" t="str">
        <f t="shared" si="8"/>
        <v/>
      </c>
      <c r="E110" s="604" t="str">
        <f t="shared" si="8"/>
        <v/>
      </c>
      <c r="F110" s="511" t="s">
        <v>8</v>
      </c>
      <c r="G110" s="51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519"/>
    </row>
    <row r="111" spans="1:36" s="70" customFormat="1">
      <c r="A111" s="94" t="str">
        <f t="shared" si="9"/>
        <v/>
      </c>
      <c r="B111" s="204" t="str">
        <f t="shared" si="9"/>
        <v/>
      </c>
      <c r="C111" s="205" t="str">
        <f t="shared" si="10"/>
        <v/>
      </c>
      <c r="D111" s="206" t="str">
        <f t="shared" si="8"/>
        <v/>
      </c>
      <c r="E111" s="604" t="str">
        <f t="shared" si="8"/>
        <v/>
      </c>
      <c r="F111" s="511" t="s">
        <v>8</v>
      </c>
      <c r="G111" s="51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519"/>
    </row>
    <row r="112" spans="1:36" s="70" customFormat="1">
      <c r="A112" s="94" t="str">
        <f t="shared" si="9"/>
        <v/>
      </c>
      <c r="B112" s="204" t="str">
        <f t="shared" si="9"/>
        <v/>
      </c>
      <c r="C112" s="205" t="str">
        <f t="shared" si="10"/>
        <v/>
      </c>
      <c r="D112" s="206" t="str">
        <f t="shared" si="8"/>
        <v/>
      </c>
      <c r="E112" s="604" t="str">
        <f t="shared" si="8"/>
        <v/>
      </c>
      <c r="F112" s="511" t="s">
        <v>8</v>
      </c>
      <c r="G112" s="51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519"/>
    </row>
    <row r="113" spans="1:36" s="70" customFormat="1">
      <c r="A113" s="94" t="str">
        <f t="shared" si="9"/>
        <v/>
      </c>
      <c r="B113" s="204" t="str">
        <f t="shared" si="9"/>
        <v/>
      </c>
      <c r="C113" s="205" t="str">
        <f t="shared" si="10"/>
        <v/>
      </c>
      <c r="D113" s="206" t="str">
        <f t="shared" si="8"/>
        <v/>
      </c>
      <c r="E113" s="604" t="str">
        <f t="shared" si="8"/>
        <v/>
      </c>
      <c r="F113" s="511" t="s">
        <v>8</v>
      </c>
      <c r="G113" s="51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519"/>
    </row>
    <row r="114" spans="1:36" s="70" customFormat="1">
      <c r="A114" s="94" t="str">
        <f t="shared" si="9"/>
        <v/>
      </c>
      <c r="B114" s="204" t="str">
        <f t="shared" si="9"/>
        <v/>
      </c>
      <c r="C114" s="205" t="str">
        <f t="shared" si="10"/>
        <v/>
      </c>
      <c r="D114" s="206" t="str">
        <f t="shared" si="8"/>
        <v/>
      </c>
      <c r="E114" s="604" t="str">
        <f t="shared" si="8"/>
        <v/>
      </c>
      <c r="F114" s="511" t="s">
        <v>8</v>
      </c>
      <c r="G114" s="51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519"/>
    </row>
    <row r="115" spans="1:36" s="70" customFormat="1">
      <c r="A115" s="94" t="str">
        <f t="shared" si="9"/>
        <v/>
      </c>
      <c r="B115" s="204" t="str">
        <f t="shared" si="9"/>
        <v/>
      </c>
      <c r="C115" s="205" t="str">
        <f t="shared" si="10"/>
        <v/>
      </c>
      <c r="D115" s="206" t="str">
        <f t="shared" si="8"/>
        <v/>
      </c>
      <c r="E115" s="604" t="str">
        <f t="shared" si="8"/>
        <v/>
      </c>
      <c r="F115" s="511" t="s">
        <v>8</v>
      </c>
      <c r="G115" s="51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519"/>
    </row>
    <row r="116" spans="1:36" s="70" customFormat="1">
      <c r="A116" s="94" t="str">
        <f t="shared" si="9"/>
        <v/>
      </c>
      <c r="B116" s="204" t="str">
        <f t="shared" si="9"/>
        <v/>
      </c>
      <c r="C116" s="205" t="str">
        <f t="shared" si="10"/>
        <v/>
      </c>
      <c r="D116" s="206" t="str">
        <f t="shared" si="8"/>
        <v/>
      </c>
      <c r="E116" s="604" t="str">
        <f t="shared" si="8"/>
        <v/>
      </c>
      <c r="F116" s="511" t="s">
        <v>8</v>
      </c>
      <c r="G116" s="51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519"/>
    </row>
    <row r="117" spans="1:36" s="70" customFormat="1">
      <c r="A117" s="94" t="str">
        <f t="shared" si="9"/>
        <v/>
      </c>
      <c r="B117" s="204" t="str">
        <f t="shared" si="9"/>
        <v/>
      </c>
      <c r="C117" s="205" t="str">
        <f t="shared" si="10"/>
        <v/>
      </c>
      <c r="D117" s="206" t="str">
        <f t="shared" ref="D117:E120" si="11">IF(D67="","",D67)</f>
        <v/>
      </c>
      <c r="E117" s="604" t="str">
        <f t="shared" si="11"/>
        <v/>
      </c>
      <c r="F117" s="511" t="s">
        <v>8</v>
      </c>
      <c r="G117" s="51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519"/>
    </row>
    <row r="118" spans="1:36" s="70" customFormat="1">
      <c r="A118" s="94" t="str">
        <f t="shared" ref="A118:B120" si="12">IF(A68="","",A68)</f>
        <v/>
      </c>
      <c r="B118" s="204" t="str">
        <f t="shared" si="12"/>
        <v/>
      </c>
      <c r="C118" s="205" t="str">
        <f t="shared" si="10"/>
        <v/>
      </c>
      <c r="D118" s="206" t="str">
        <f t="shared" si="11"/>
        <v/>
      </c>
      <c r="E118" s="604" t="str">
        <f t="shared" si="11"/>
        <v/>
      </c>
      <c r="F118" s="511" t="s">
        <v>8</v>
      </c>
      <c r="G118" s="51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519"/>
    </row>
    <row r="119" spans="1:36" s="70" customFormat="1">
      <c r="A119" s="94" t="str">
        <f t="shared" si="12"/>
        <v/>
      </c>
      <c r="B119" s="204" t="str">
        <f t="shared" si="12"/>
        <v/>
      </c>
      <c r="C119" s="205" t="str">
        <f t="shared" si="10"/>
        <v/>
      </c>
      <c r="D119" s="206" t="str">
        <f t="shared" si="11"/>
        <v/>
      </c>
      <c r="E119" s="604" t="str">
        <f t="shared" si="11"/>
        <v/>
      </c>
      <c r="F119" s="511" t="s">
        <v>8</v>
      </c>
      <c r="G119" s="51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519"/>
    </row>
    <row r="120" spans="1:36" s="70" customFormat="1" ht="10.8" thickBot="1">
      <c r="A120" s="94" t="str">
        <f t="shared" si="12"/>
        <v/>
      </c>
      <c r="B120" s="209" t="str">
        <f t="shared" si="12"/>
        <v/>
      </c>
      <c r="C120" s="210" t="str">
        <f t="shared" si="10"/>
        <v/>
      </c>
      <c r="D120" s="211" t="str">
        <f t="shared" si="11"/>
        <v/>
      </c>
      <c r="E120" s="605" t="str">
        <f t="shared" si="11"/>
        <v/>
      </c>
      <c r="F120" s="512" t="s">
        <v>8</v>
      </c>
      <c r="G120" s="520"/>
      <c r="H120" s="521"/>
      <c r="I120" s="521"/>
      <c r="J120" s="521"/>
      <c r="K120" s="521"/>
      <c r="L120" s="521"/>
      <c r="M120" s="521"/>
      <c r="N120" s="521"/>
      <c r="O120" s="521"/>
      <c r="P120" s="521"/>
      <c r="Q120" s="521"/>
      <c r="R120" s="521"/>
      <c r="S120" s="521"/>
      <c r="T120" s="521"/>
      <c r="U120" s="521"/>
      <c r="V120" s="521"/>
      <c r="W120" s="521"/>
      <c r="X120" s="521"/>
      <c r="Y120" s="521"/>
      <c r="Z120" s="521"/>
      <c r="AA120" s="521"/>
      <c r="AB120" s="521"/>
      <c r="AC120" s="521"/>
      <c r="AD120" s="521"/>
      <c r="AE120" s="521"/>
      <c r="AF120" s="521"/>
      <c r="AG120" s="521"/>
      <c r="AH120" s="521"/>
      <c r="AI120" s="521"/>
      <c r="AJ120" s="522"/>
    </row>
    <row r="121" spans="1:36" s="69" customFormat="1" ht="10.8" thickBot="1">
      <c r="A121" s="213" t="s">
        <v>124</v>
      </c>
      <c r="B121" s="214" t="s">
        <v>167</v>
      </c>
      <c r="C121" s="215"/>
      <c r="D121" s="216"/>
      <c r="E121" s="216"/>
      <c r="F121" s="216"/>
      <c r="G121" s="523"/>
      <c r="H121" s="523"/>
      <c r="I121" s="523"/>
      <c r="J121" s="523"/>
      <c r="K121" s="523"/>
      <c r="L121" s="523"/>
      <c r="M121" s="523"/>
      <c r="N121" s="523"/>
      <c r="O121" s="523"/>
      <c r="P121" s="523"/>
      <c r="Q121" s="523"/>
      <c r="R121" s="523"/>
      <c r="S121" s="523"/>
      <c r="T121" s="523"/>
      <c r="U121" s="523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23"/>
      <c r="AH121" s="523"/>
      <c r="AI121" s="523"/>
      <c r="AJ121" s="524"/>
    </row>
    <row r="122" spans="1:36" s="70" customFormat="1">
      <c r="A122" s="100" t="str">
        <f>IF(A73="","",A73)</f>
        <v/>
      </c>
      <c r="B122" s="200" t="str">
        <f>IF(B73="","",B73)</f>
        <v/>
      </c>
      <c r="C122" s="201" t="str">
        <f t="shared" ref="C122:C141" si="13">IF(SUM(G122:AJ122)=0,"",SUM(G122:AJ122))</f>
        <v/>
      </c>
      <c r="D122" s="202" t="str">
        <f t="shared" ref="D122:E137" si="14">IF(D73="","",D73)</f>
        <v/>
      </c>
      <c r="E122" s="603" t="str">
        <f t="shared" si="14"/>
        <v/>
      </c>
      <c r="F122" s="510" t="s">
        <v>8</v>
      </c>
      <c r="G122" s="515"/>
      <c r="H122" s="516"/>
      <c r="I122" s="516"/>
      <c r="J122" s="516"/>
      <c r="K122" s="516"/>
      <c r="L122" s="516"/>
      <c r="M122" s="516"/>
      <c r="N122" s="516"/>
      <c r="O122" s="516"/>
      <c r="P122" s="516"/>
      <c r="Q122" s="516"/>
      <c r="R122" s="516"/>
      <c r="S122" s="516"/>
      <c r="T122" s="516"/>
      <c r="U122" s="516"/>
      <c r="V122" s="516"/>
      <c r="W122" s="516"/>
      <c r="X122" s="516"/>
      <c r="Y122" s="516"/>
      <c r="Z122" s="516"/>
      <c r="AA122" s="516"/>
      <c r="AB122" s="516"/>
      <c r="AC122" s="516"/>
      <c r="AD122" s="516"/>
      <c r="AE122" s="516"/>
      <c r="AF122" s="516"/>
      <c r="AG122" s="516"/>
      <c r="AH122" s="516"/>
      <c r="AI122" s="516"/>
      <c r="AJ122" s="517"/>
    </row>
    <row r="123" spans="1:36" s="70" customFormat="1">
      <c r="A123" s="94" t="str">
        <f t="shared" ref="A123:B138" si="15">IF(A74="","",A74)</f>
        <v/>
      </c>
      <c r="B123" s="204" t="str">
        <f t="shared" si="15"/>
        <v/>
      </c>
      <c r="C123" s="205" t="str">
        <f t="shared" si="13"/>
        <v/>
      </c>
      <c r="D123" s="206" t="str">
        <f t="shared" si="14"/>
        <v/>
      </c>
      <c r="E123" s="604" t="str">
        <f t="shared" si="14"/>
        <v/>
      </c>
      <c r="F123" s="511" t="s">
        <v>8</v>
      </c>
      <c r="G123" s="51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519"/>
    </row>
    <row r="124" spans="1:36" s="70" customFormat="1">
      <c r="A124" s="94" t="str">
        <f t="shared" si="15"/>
        <v/>
      </c>
      <c r="B124" s="204" t="str">
        <f t="shared" si="15"/>
        <v/>
      </c>
      <c r="C124" s="205" t="str">
        <f t="shared" si="13"/>
        <v/>
      </c>
      <c r="D124" s="206" t="str">
        <f t="shared" si="14"/>
        <v/>
      </c>
      <c r="E124" s="604" t="str">
        <f t="shared" si="14"/>
        <v/>
      </c>
      <c r="F124" s="511" t="s">
        <v>8</v>
      </c>
      <c r="G124" s="51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519"/>
    </row>
    <row r="125" spans="1:36" s="70" customFormat="1">
      <c r="A125" s="94" t="str">
        <f t="shared" si="15"/>
        <v/>
      </c>
      <c r="B125" s="204" t="str">
        <f t="shared" si="15"/>
        <v/>
      </c>
      <c r="C125" s="205" t="str">
        <f t="shared" si="13"/>
        <v/>
      </c>
      <c r="D125" s="206" t="str">
        <f t="shared" si="14"/>
        <v/>
      </c>
      <c r="E125" s="604" t="str">
        <f t="shared" si="14"/>
        <v/>
      </c>
      <c r="F125" s="511" t="s">
        <v>8</v>
      </c>
      <c r="G125" s="51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519"/>
    </row>
    <row r="126" spans="1:36" s="70" customFormat="1">
      <c r="A126" s="94" t="str">
        <f t="shared" si="15"/>
        <v/>
      </c>
      <c r="B126" s="204" t="str">
        <f t="shared" si="15"/>
        <v/>
      </c>
      <c r="C126" s="205" t="str">
        <f t="shared" si="13"/>
        <v/>
      </c>
      <c r="D126" s="206" t="str">
        <f t="shared" si="14"/>
        <v/>
      </c>
      <c r="E126" s="604" t="str">
        <f t="shared" si="14"/>
        <v/>
      </c>
      <c r="F126" s="511" t="s">
        <v>8</v>
      </c>
      <c r="G126" s="51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519"/>
    </row>
    <row r="127" spans="1:36" s="70" customFormat="1">
      <c r="A127" s="94" t="str">
        <f t="shared" si="15"/>
        <v/>
      </c>
      <c r="B127" s="204" t="str">
        <f t="shared" si="15"/>
        <v/>
      </c>
      <c r="C127" s="205" t="str">
        <f t="shared" si="13"/>
        <v/>
      </c>
      <c r="D127" s="206" t="str">
        <f t="shared" si="14"/>
        <v/>
      </c>
      <c r="E127" s="604" t="str">
        <f t="shared" si="14"/>
        <v/>
      </c>
      <c r="F127" s="511" t="s">
        <v>8</v>
      </c>
      <c r="G127" s="51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519"/>
    </row>
    <row r="128" spans="1:36" s="70" customFormat="1">
      <c r="A128" s="94" t="str">
        <f t="shared" si="15"/>
        <v/>
      </c>
      <c r="B128" s="204" t="str">
        <f t="shared" si="15"/>
        <v/>
      </c>
      <c r="C128" s="205" t="str">
        <f t="shared" si="13"/>
        <v/>
      </c>
      <c r="D128" s="206" t="str">
        <f t="shared" si="14"/>
        <v/>
      </c>
      <c r="E128" s="604" t="str">
        <f t="shared" si="14"/>
        <v/>
      </c>
      <c r="F128" s="511" t="s">
        <v>8</v>
      </c>
      <c r="G128" s="51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519"/>
    </row>
    <row r="129" spans="1:36" s="70" customFormat="1">
      <c r="A129" s="94" t="str">
        <f t="shared" si="15"/>
        <v/>
      </c>
      <c r="B129" s="204" t="str">
        <f t="shared" si="15"/>
        <v/>
      </c>
      <c r="C129" s="205" t="str">
        <f t="shared" si="13"/>
        <v/>
      </c>
      <c r="D129" s="206" t="str">
        <f t="shared" si="14"/>
        <v/>
      </c>
      <c r="E129" s="604" t="str">
        <f t="shared" si="14"/>
        <v/>
      </c>
      <c r="F129" s="511" t="s">
        <v>8</v>
      </c>
      <c r="G129" s="51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519"/>
    </row>
    <row r="130" spans="1:36" s="70" customFormat="1">
      <c r="A130" s="94" t="str">
        <f t="shared" si="15"/>
        <v/>
      </c>
      <c r="B130" s="204" t="str">
        <f t="shared" si="15"/>
        <v/>
      </c>
      <c r="C130" s="205" t="str">
        <f t="shared" si="13"/>
        <v/>
      </c>
      <c r="D130" s="206" t="str">
        <f t="shared" si="14"/>
        <v/>
      </c>
      <c r="E130" s="604" t="str">
        <f t="shared" si="14"/>
        <v/>
      </c>
      <c r="F130" s="511" t="s">
        <v>8</v>
      </c>
      <c r="G130" s="51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519"/>
    </row>
    <row r="131" spans="1:36" s="70" customFormat="1">
      <c r="A131" s="94" t="str">
        <f t="shared" si="15"/>
        <v/>
      </c>
      <c r="B131" s="204" t="str">
        <f t="shared" si="15"/>
        <v/>
      </c>
      <c r="C131" s="205" t="str">
        <f t="shared" si="13"/>
        <v/>
      </c>
      <c r="D131" s="206" t="str">
        <f t="shared" si="14"/>
        <v/>
      </c>
      <c r="E131" s="604" t="str">
        <f t="shared" si="14"/>
        <v/>
      </c>
      <c r="F131" s="511" t="s">
        <v>8</v>
      </c>
      <c r="G131" s="51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519"/>
    </row>
    <row r="132" spans="1:36" s="70" customFormat="1">
      <c r="A132" s="94" t="str">
        <f t="shared" si="15"/>
        <v/>
      </c>
      <c r="B132" s="204" t="str">
        <f t="shared" si="15"/>
        <v/>
      </c>
      <c r="C132" s="205" t="str">
        <f t="shared" si="13"/>
        <v/>
      </c>
      <c r="D132" s="206" t="str">
        <f t="shared" si="14"/>
        <v/>
      </c>
      <c r="E132" s="604" t="str">
        <f t="shared" si="14"/>
        <v/>
      </c>
      <c r="F132" s="511" t="s">
        <v>8</v>
      </c>
      <c r="G132" s="51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519"/>
    </row>
    <row r="133" spans="1:36" s="70" customFormat="1">
      <c r="A133" s="94" t="str">
        <f t="shared" si="15"/>
        <v/>
      </c>
      <c r="B133" s="204" t="str">
        <f t="shared" si="15"/>
        <v/>
      </c>
      <c r="C133" s="205" t="str">
        <f t="shared" si="13"/>
        <v/>
      </c>
      <c r="D133" s="206" t="str">
        <f t="shared" si="14"/>
        <v/>
      </c>
      <c r="E133" s="604" t="str">
        <f t="shared" si="14"/>
        <v/>
      </c>
      <c r="F133" s="511" t="s">
        <v>8</v>
      </c>
      <c r="G133" s="51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519"/>
    </row>
    <row r="134" spans="1:36" s="70" customFormat="1">
      <c r="A134" s="94" t="str">
        <f t="shared" si="15"/>
        <v/>
      </c>
      <c r="B134" s="204" t="str">
        <f t="shared" si="15"/>
        <v/>
      </c>
      <c r="C134" s="205" t="str">
        <f t="shared" si="13"/>
        <v/>
      </c>
      <c r="D134" s="206" t="str">
        <f t="shared" si="14"/>
        <v/>
      </c>
      <c r="E134" s="604" t="str">
        <f t="shared" si="14"/>
        <v/>
      </c>
      <c r="F134" s="511" t="s">
        <v>8</v>
      </c>
      <c r="G134" s="51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519"/>
    </row>
    <row r="135" spans="1:36" s="70" customFormat="1">
      <c r="A135" s="94" t="str">
        <f t="shared" si="15"/>
        <v/>
      </c>
      <c r="B135" s="204" t="str">
        <f t="shared" si="15"/>
        <v/>
      </c>
      <c r="C135" s="205" t="str">
        <f t="shared" si="13"/>
        <v/>
      </c>
      <c r="D135" s="206" t="str">
        <f t="shared" si="14"/>
        <v/>
      </c>
      <c r="E135" s="604" t="str">
        <f t="shared" si="14"/>
        <v/>
      </c>
      <c r="F135" s="511" t="s">
        <v>8</v>
      </c>
      <c r="G135" s="51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519"/>
    </row>
    <row r="136" spans="1:36" s="70" customFormat="1">
      <c r="A136" s="94" t="str">
        <f t="shared" si="15"/>
        <v/>
      </c>
      <c r="B136" s="204" t="str">
        <f t="shared" si="15"/>
        <v/>
      </c>
      <c r="C136" s="205" t="str">
        <f t="shared" si="13"/>
        <v/>
      </c>
      <c r="D136" s="206" t="str">
        <f t="shared" si="14"/>
        <v/>
      </c>
      <c r="E136" s="604" t="str">
        <f t="shared" si="14"/>
        <v/>
      </c>
      <c r="F136" s="511" t="s">
        <v>8</v>
      </c>
      <c r="G136" s="51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519"/>
    </row>
    <row r="137" spans="1:36" s="70" customFormat="1">
      <c r="A137" s="94" t="str">
        <f t="shared" si="15"/>
        <v/>
      </c>
      <c r="B137" s="204" t="str">
        <f t="shared" si="15"/>
        <v/>
      </c>
      <c r="C137" s="205" t="str">
        <f t="shared" si="13"/>
        <v/>
      </c>
      <c r="D137" s="206" t="str">
        <f t="shared" si="14"/>
        <v/>
      </c>
      <c r="E137" s="604" t="str">
        <f t="shared" si="14"/>
        <v/>
      </c>
      <c r="F137" s="511" t="s">
        <v>8</v>
      </c>
      <c r="G137" s="51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519"/>
    </row>
    <row r="138" spans="1:36" s="70" customFormat="1">
      <c r="A138" s="94" t="str">
        <f t="shared" si="15"/>
        <v/>
      </c>
      <c r="B138" s="204" t="str">
        <f t="shared" si="15"/>
        <v/>
      </c>
      <c r="C138" s="205" t="str">
        <f t="shared" si="13"/>
        <v/>
      </c>
      <c r="D138" s="206" t="str">
        <f t="shared" ref="D138:E141" si="16">IF(D89="","",D89)</f>
        <v/>
      </c>
      <c r="E138" s="604" t="str">
        <f t="shared" si="16"/>
        <v/>
      </c>
      <c r="F138" s="511" t="s">
        <v>8</v>
      </c>
      <c r="G138" s="51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519"/>
    </row>
    <row r="139" spans="1:36" s="70" customFormat="1">
      <c r="A139" s="94" t="str">
        <f t="shared" ref="A139:B141" si="17">IF(A90="","",A90)</f>
        <v/>
      </c>
      <c r="B139" s="204" t="str">
        <f t="shared" si="17"/>
        <v/>
      </c>
      <c r="C139" s="205" t="str">
        <f t="shared" si="13"/>
        <v/>
      </c>
      <c r="D139" s="206" t="str">
        <f t="shared" si="16"/>
        <v/>
      </c>
      <c r="E139" s="604" t="str">
        <f t="shared" si="16"/>
        <v/>
      </c>
      <c r="F139" s="511" t="s">
        <v>8</v>
      </c>
      <c r="G139" s="51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519"/>
    </row>
    <row r="140" spans="1:36" s="70" customFormat="1">
      <c r="A140" s="94" t="str">
        <f t="shared" si="17"/>
        <v/>
      </c>
      <c r="B140" s="204" t="str">
        <f t="shared" si="17"/>
        <v/>
      </c>
      <c r="C140" s="205" t="str">
        <f t="shared" si="13"/>
        <v/>
      </c>
      <c r="D140" s="206" t="str">
        <f t="shared" si="16"/>
        <v/>
      </c>
      <c r="E140" s="604" t="str">
        <f t="shared" si="16"/>
        <v/>
      </c>
      <c r="F140" s="511" t="s">
        <v>8</v>
      </c>
      <c r="G140" s="51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519"/>
    </row>
    <row r="141" spans="1:36" s="70" customFormat="1" ht="10.8" thickBot="1">
      <c r="A141" s="94" t="str">
        <f t="shared" si="17"/>
        <v/>
      </c>
      <c r="B141" s="204" t="str">
        <f t="shared" si="17"/>
        <v/>
      </c>
      <c r="C141" s="205" t="str">
        <f t="shared" si="13"/>
        <v/>
      </c>
      <c r="D141" s="206" t="str">
        <f t="shared" si="16"/>
        <v/>
      </c>
      <c r="E141" s="604" t="str">
        <f t="shared" si="16"/>
        <v/>
      </c>
      <c r="F141" s="511" t="s">
        <v>8</v>
      </c>
      <c r="G141" s="520"/>
      <c r="H141" s="521"/>
      <c r="I141" s="521"/>
      <c r="J141" s="521"/>
      <c r="K141" s="521"/>
      <c r="L141" s="521"/>
      <c r="M141" s="521"/>
      <c r="N141" s="521"/>
      <c r="O141" s="521"/>
      <c r="P141" s="521"/>
      <c r="Q141" s="521"/>
      <c r="R141" s="521"/>
      <c r="S141" s="521"/>
      <c r="T141" s="521"/>
      <c r="U141" s="521"/>
      <c r="V141" s="521"/>
      <c r="W141" s="521"/>
      <c r="X141" s="521"/>
      <c r="Y141" s="521"/>
      <c r="Z141" s="521"/>
      <c r="AA141" s="521"/>
      <c r="AB141" s="521"/>
      <c r="AC141" s="521"/>
      <c r="AD141" s="521"/>
      <c r="AE141" s="521"/>
      <c r="AF141" s="521"/>
      <c r="AG141" s="521"/>
      <c r="AH141" s="521"/>
      <c r="AI141" s="521"/>
      <c r="AJ141" s="522"/>
    </row>
    <row r="142" spans="1:36" s="363" customFormat="1" ht="19.5" customHeight="1">
      <c r="A142" s="362"/>
      <c r="B142" s="363" t="s">
        <v>122</v>
      </c>
    </row>
    <row r="143" spans="1:36" s="3" customFormat="1">
      <c r="A143" s="678" t="s">
        <v>10</v>
      </c>
      <c r="B143" s="680" t="s">
        <v>205</v>
      </c>
      <c r="C143" s="682" t="s">
        <v>59</v>
      </c>
      <c r="D143" s="385" t="str">
        <f>IF(Analiza!G$80="","",Analiza!G$80)</f>
        <v>Faza inwest.</v>
      </c>
      <c r="E143" s="385" t="str">
        <f>IF(Analiza!H$80="","",Analiza!H$80)</f>
        <v>Faza inwest.</v>
      </c>
      <c r="F143" s="385" t="str">
        <f>IF(Analiza!I$80="","",Analiza!I$80)</f>
        <v>Faza oper.</v>
      </c>
      <c r="G143" s="385" t="str">
        <f>IF(Analiza!J$80="","",Analiza!J$80)</f>
        <v>Faza oper.</v>
      </c>
      <c r="H143" s="385" t="str">
        <f>IF(Analiza!K$80="","",Analiza!K$80)</f>
        <v>Faza oper.</v>
      </c>
      <c r="I143" s="385" t="str">
        <f>IF(Analiza!L$80="","",Analiza!L$80)</f>
        <v>Faza oper.</v>
      </c>
      <c r="J143" s="385" t="str">
        <f>IF(Analiza!M$80="","",Analiza!M$80)</f>
        <v>Faza oper.</v>
      </c>
      <c r="K143" s="385" t="str">
        <f>IF(Analiza!N$80="","",Analiza!N$80)</f>
        <v>Faza oper.</v>
      </c>
      <c r="L143" s="385" t="str">
        <f>IF(Analiza!O$80="","",Analiza!O$80)</f>
        <v>Faza oper.</v>
      </c>
      <c r="M143" s="385" t="str">
        <f>IF(Analiza!P$80="","",Analiza!P$80)</f>
        <v>Faza oper.</v>
      </c>
      <c r="N143" s="385" t="str">
        <f>IF(Analiza!Q$80="","",Analiza!Q$80)</f>
        <v>Faza oper.</v>
      </c>
      <c r="O143" s="385" t="str">
        <f>IF(Analiza!R$80="","",Analiza!R$80)</f>
        <v>Faza oper.</v>
      </c>
      <c r="P143" s="385" t="str">
        <f>IF(Analiza!S$80="","",Analiza!S$80)</f>
        <v>Faza oper.</v>
      </c>
      <c r="Q143" s="385" t="str">
        <f>IF(Analiza!T$80="","",Analiza!T$80)</f>
        <v>Faza oper.</v>
      </c>
      <c r="R143" s="385" t="str">
        <f>IF(Analiza!U$80="","",Analiza!U$80)</f>
        <v>Faza oper.</v>
      </c>
      <c r="S143" s="385" t="str">
        <f>IF(Analiza!V$80="","",Analiza!V$80)</f>
        <v/>
      </c>
      <c r="T143" s="385" t="str">
        <f>IF(Analiza!W$80="","",Analiza!W$80)</f>
        <v/>
      </c>
      <c r="U143" s="385" t="str">
        <f>IF(Analiza!X$80="","",Analiza!X$80)</f>
        <v/>
      </c>
      <c r="V143" s="385" t="str">
        <f>IF(Analiza!Y$80="","",Analiza!Y$80)</f>
        <v/>
      </c>
      <c r="W143" s="385" t="str">
        <f>IF(Analiza!Z$80="","",Analiza!Z$80)</f>
        <v/>
      </c>
      <c r="X143" s="385" t="str">
        <f>IF(Analiza!AA$80="","",Analiza!AA$80)</f>
        <v/>
      </c>
      <c r="Y143" s="385" t="str">
        <f>IF(Analiza!AB$80="","",Analiza!AB$80)</f>
        <v/>
      </c>
      <c r="Z143" s="385" t="str">
        <f>IF(Analiza!AC$80="","",Analiza!AC$80)</f>
        <v/>
      </c>
      <c r="AA143" s="385" t="str">
        <f>IF(Analiza!AD$80="","",Analiza!AD$80)</f>
        <v/>
      </c>
      <c r="AB143" s="385" t="str">
        <f>IF(Analiza!AE$80="","",Analiza!AE$80)</f>
        <v/>
      </c>
      <c r="AC143" s="385" t="str">
        <f>IF(Analiza!AF$80="","",Analiza!AF$80)</f>
        <v/>
      </c>
      <c r="AD143" s="385" t="str">
        <f>IF(Analiza!AG$80="","",Analiza!AG$80)</f>
        <v/>
      </c>
      <c r="AE143" s="385" t="str">
        <f>IF(Analiza!AH$80="","",Analiza!AH$80)</f>
        <v/>
      </c>
      <c r="AF143" s="385" t="str">
        <f>IF(Analiza!AI$80="","",Analiza!AI$80)</f>
        <v/>
      </c>
      <c r="AG143" s="385" t="str">
        <f>IF(Analiza!AJ$80="","",Analiza!AJ$80)</f>
        <v/>
      </c>
    </row>
    <row r="144" spans="1:36" s="3" customFormat="1" ht="10.8" thickBot="1">
      <c r="A144" s="679"/>
      <c r="B144" s="681"/>
      <c r="C144" s="683"/>
      <c r="D144" s="494">
        <f>IF(Analiza!G$81="","",Analiza!G$81)</f>
        <v>2020</v>
      </c>
      <c r="E144" s="494">
        <f>IF(Analiza!H$81="","",Analiza!H$81)</f>
        <v>2021</v>
      </c>
      <c r="F144" s="494">
        <f>IF(Analiza!I$81="","",Analiza!I$81)</f>
        <v>2022</v>
      </c>
      <c r="G144" s="494">
        <f>IF(Analiza!J$81="","",Analiza!J$81)</f>
        <v>2023</v>
      </c>
      <c r="H144" s="494">
        <f>IF(Analiza!K$81="","",Analiza!K$81)</f>
        <v>2024</v>
      </c>
      <c r="I144" s="494">
        <f>IF(Analiza!L$81="","",Analiza!L$81)</f>
        <v>2025</v>
      </c>
      <c r="J144" s="494">
        <f>IF(Analiza!M$81="","",Analiza!M$81)</f>
        <v>2026</v>
      </c>
      <c r="K144" s="494">
        <f>IF(Analiza!N$81="","",Analiza!N$81)</f>
        <v>2027</v>
      </c>
      <c r="L144" s="494">
        <f>IF(Analiza!O$81="","",Analiza!O$81)</f>
        <v>2028</v>
      </c>
      <c r="M144" s="494">
        <f>IF(Analiza!P$81="","",Analiza!P$81)</f>
        <v>2029</v>
      </c>
      <c r="N144" s="494">
        <f>IF(Analiza!Q$81="","",Analiza!Q$81)</f>
        <v>2030</v>
      </c>
      <c r="O144" s="494">
        <f>IF(Analiza!R$81="","",Analiza!R$81)</f>
        <v>2031</v>
      </c>
      <c r="P144" s="494">
        <f>IF(Analiza!S$81="","",Analiza!S$81)</f>
        <v>2032</v>
      </c>
      <c r="Q144" s="494">
        <f>IF(Analiza!T$81="","",Analiza!T$81)</f>
        <v>2033</v>
      </c>
      <c r="R144" s="494">
        <f>IF(Analiza!U$81="","",Analiza!U$81)</f>
        <v>2034</v>
      </c>
      <c r="S144" s="494" t="str">
        <f>IF(Analiza!V$81="","",Analiza!V$81)</f>
        <v/>
      </c>
      <c r="T144" s="494" t="str">
        <f>IF(Analiza!W$81="","",Analiza!W$81)</f>
        <v/>
      </c>
      <c r="U144" s="494" t="str">
        <f>IF(Analiza!X$81="","",Analiza!X$81)</f>
        <v/>
      </c>
      <c r="V144" s="494" t="str">
        <f>IF(Analiza!Y$81="","",Analiza!Y$81)</f>
        <v/>
      </c>
      <c r="W144" s="494" t="str">
        <f>IF(Analiza!Z$81="","",Analiza!Z$81)</f>
        <v/>
      </c>
      <c r="X144" s="494" t="str">
        <f>IF(Analiza!AA$81="","",Analiza!AA$81)</f>
        <v/>
      </c>
      <c r="Y144" s="494" t="str">
        <f>IF(Analiza!AB$81="","",Analiza!AB$81)</f>
        <v/>
      </c>
      <c r="Z144" s="494" t="str">
        <f>IF(Analiza!AC$81="","",Analiza!AC$81)</f>
        <v/>
      </c>
      <c r="AA144" s="494" t="str">
        <f>IF(Analiza!AD$81="","",Analiza!AD$81)</f>
        <v/>
      </c>
      <c r="AB144" s="494" t="str">
        <f>IF(Analiza!AE$81="","",Analiza!AE$81)</f>
        <v/>
      </c>
      <c r="AC144" s="494" t="str">
        <f>IF(Analiza!AF$81="","",Analiza!AF$81)</f>
        <v/>
      </c>
      <c r="AD144" s="494" t="str">
        <f>IF(Analiza!AG$81="","",Analiza!AG$81)</f>
        <v/>
      </c>
      <c r="AE144" s="494" t="str">
        <f>IF(Analiza!AH$81="","",Analiza!AH$81)</f>
        <v/>
      </c>
      <c r="AF144" s="494" t="str">
        <f>IF(Analiza!AI$81="","",Analiza!AI$81)</f>
        <v/>
      </c>
      <c r="AG144" s="494" t="str">
        <f>IF(Analiza!AJ$81="","",Analiza!AJ$81)</f>
        <v/>
      </c>
    </row>
    <row r="145" spans="1:33" s="70" customFormat="1">
      <c r="A145" s="81">
        <v>1</v>
      </c>
      <c r="B145" s="10" t="s">
        <v>106</v>
      </c>
      <c r="C145" s="527">
        <f>SUM(D145:AG145)</f>
        <v>0</v>
      </c>
      <c r="D145" s="530"/>
      <c r="E145" s="531"/>
      <c r="F145" s="531"/>
      <c r="G145" s="531"/>
      <c r="H145" s="531"/>
      <c r="I145" s="531"/>
      <c r="J145" s="531"/>
      <c r="K145" s="531"/>
      <c r="L145" s="531"/>
      <c r="M145" s="531"/>
      <c r="N145" s="531"/>
      <c r="O145" s="531"/>
      <c r="P145" s="531"/>
      <c r="Q145" s="531"/>
      <c r="R145" s="531"/>
      <c r="S145" s="531"/>
      <c r="T145" s="531"/>
      <c r="U145" s="531"/>
      <c r="V145" s="531"/>
      <c r="W145" s="531"/>
      <c r="X145" s="531"/>
      <c r="Y145" s="531"/>
      <c r="Z145" s="531"/>
      <c r="AA145" s="531"/>
      <c r="AB145" s="531"/>
      <c r="AC145" s="531"/>
      <c r="AD145" s="531"/>
      <c r="AE145" s="531"/>
      <c r="AF145" s="531"/>
      <c r="AG145" s="532"/>
    </row>
    <row r="146" spans="1:33" s="70" customFormat="1">
      <c r="A146" s="85">
        <v>2</v>
      </c>
      <c r="B146" s="24" t="s">
        <v>107</v>
      </c>
      <c r="C146" s="528">
        <f>SUM(D146:AG146)</f>
        <v>0</v>
      </c>
      <c r="D146" s="533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534"/>
    </row>
    <row r="147" spans="1:33" s="70" customFormat="1" ht="10.8" thickBot="1">
      <c r="A147" s="85">
        <v>3</v>
      </c>
      <c r="B147" s="24" t="s">
        <v>108</v>
      </c>
      <c r="C147" s="528">
        <f>SUM(D147:AG147)</f>
        <v>0</v>
      </c>
      <c r="D147" s="535"/>
      <c r="E147" s="536"/>
      <c r="F147" s="536"/>
      <c r="G147" s="536"/>
      <c r="H147" s="536"/>
      <c r="I147" s="536"/>
      <c r="J147" s="536"/>
      <c r="K147" s="536"/>
      <c r="L147" s="536"/>
      <c r="M147" s="536"/>
      <c r="N147" s="536"/>
      <c r="O147" s="536"/>
      <c r="P147" s="536"/>
      <c r="Q147" s="536"/>
      <c r="R147" s="536"/>
      <c r="S147" s="536"/>
      <c r="T147" s="536"/>
      <c r="U147" s="536"/>
      <c r="V147" s="536"/>
      <c r="W147" s="536"/>
      <c r="X147" s="536"/>
      <c r="Y147" s="536"/>
      <c r="Z147" s="536"/>
      <c r="AA147" s="536"/>
      <c r="AB147" s="536"/>
      <c r="AC147" s="536"/>
      <c r="AD147" s="536"/>
      <c r="AE147" s="536"/>
      <c r="AF147" s="536"/>
      <c r="AG147" s="537"/>
    </row>
    <row r="148" spans="1:33" s="374" customFormat="1" ht="24" customHeight="1">
      <c r="A148" s="373" t="s">
        <v>132</v>
      </c>
      <c r="B148" s="374" t="s">
        <v>133</v>
      </c>
      <c r="D148" s="529"/>
      <c r="E148" s="529"/>
      <c r="F148" s="529"/>
      <c r="G148" s="529"/>
      <c r="H148" s="529"/>
      <c r="I148" s="529"/>
      <c r="J148" s="529"/>
      <c r="K148" s="529"/>
      <c r="L148" s="529"/>
      <c r="M148" s="529"/>
      <c r="N148" s="529"/>
      <c r="O148" s="529"/>
      <c r="P148" s="529"/>
      <c r="Q148" s="529"/>
      <c r="R148" s="529"/>
      <c r="S148" s="529"/>
      <c r="T148" s="529"/>
      <c r="U148" s="529"/>
      <c r="V148" s="529"/>
      <c r="W148" s="529"/>
      <c r="X148" s="529"/>
      <c r="Y148" s="529"/>
      <c r="Z148" s="529"/>
      <c r="AA148" s="529"/>
      <c r="AB148" s="529"/>
      <c r="AC148" s="529"/>
      <c r="AD148" s="529"/>
      <c r="AE148" s="529"/>
      <c r="AF148" s="529"/>
      <c r="AG148" s="529"/>
    </row>
    <row r="149" spans="1:33" s="396" customFormat="1" ht="19.5" customHeight="1">
      <c r="A149" s="395" t="s">
        <v>22</v>
      </c>
      <c r="B149" s="396" t="s">
        <v>97</v>
      </c>
    </row>
    <row r="150" spans="1:33" s="8" customFormat="1">
      <c r="A150" s="678" t="s">
        <v>10</v>
      </c>
      <c r="B150" s="680" t="s">
        <v>206</v>
      </c>
      <c r="C150" s="682" t="s">
        <v>0</v>
      </c>
      <c r="D150" s="385" t="str">
        <f>IF(Analiza!G$80="","",Analiza!G$80)</f>
        <v>Faza inwest.</v>
      </c>
      <c r="E150" s="385" t="str">
        <f>IF(Analiza!H$80="","",Analiza!H$80)</f>
        <v>Faza inwest.</v>
      </c>
      <c r="F150" s="385" t="str">
        <f>IF(Analiza!I$80="","",Analiza!I$80)</f>
        <v>Faza oper.</v>
      </c>
      <c r="G150" s="385" t="str">
        <f>IF(Analiza!J$80="","",Analiza!J$80)</f>
        <v>Faza oper.</v>
      </c>
      <c r="H150" s="385" t="str">
        <f>IF(Analiza!K$80="","",Analiza!K$80)</f>
        <v>Faza oper.</v>
      </c>
      <c r="I150" s="385" t="str">
        <f>IF(Analiza!L$80="","",Analiza!L$80)</f>
        <v>Faza oper.</v>
      </c>
      <c r="J150" s="385" t="str">
        <f>IF(Analiza!M$80="","",Analiza!M$80)</f>
        <v>Faza oper.</v>
      </c>
      <c r="K150" s="385" t="str">
        <f>IF(Analiza!N$80="","",Analiza!N$80)</f>
        <v>Faza oper.</v>
      </c>
      <c r="L150" s="385" t="str">
        <f>IF(Analiza!O$80="","",Analiza!O$80)</f>
        <v>Faza oper.</v>
      </c>
      <c r="M150" s="385" t="str">
        <f>IF(Analiza!P$80="","",Analiza!P$80)</f>
        <v>Faza oper.</v>
      </c>
      <c r="N150" s="385" t="str">
        <f>IF(Analiza!Q$80="","",Analiza!Q$80)</f>
        <v>Faza oper.</v>
      </c>
      <c r="O150" s="385" t="str">
        <f>IF(Analiza!R$80="","",Analiza!R$80)</f>
        <v>Faza oper.</v>
      </c>
      <c r="P150" s="385" t="str">
        <f>IF(Analiza!S$80="","",Analiza!S$80)</f>
        <v>Faza oper.</v>
      </c>
      <c r="Q150" s="385" t="str">
        <f>IF(Analiza!T$80="","",Analiza!T$80)</f>
        <v>Faza oper.</v>
      </c>
      <c r="R150" s="385" t="str">
        <f>IF(Analiza!U$80="","",Analiza!U$80)</f>
        <v>Faza oper.</v>
      </c>
      <c r="S150" s="385" t="str">
        <f>IF(Analiza!V$80="","",Analiza!V$80)</f>
        <v/>
      </c>
      <c r="T150" s="385" t="str">
        <f>IF(Analiza!W$80="","",Analiza!W$80)</f>
        <v/>
      </c>
      <c r="U150" s="385" t="str">
        <f>IF(Analiza!X$80="","",Analiza!X$80)</f>
        <v/>
      </c>
      <c r="V150" s="385" t="str">
        <f>IF(Analiza!Y$80="","",Analiza!Y$80)</f>
        <v/>
      </c>
      <c r="W150" s="385" t="str">
        <f>IF(Analiza!Z$80="","",Analiza!Z$80)</f>
        <v/>
      </c>
      <c r="X150" s="385" t="str">
        <f>IF(Analiza!AA$80="","",Analiza!AA$80)</f>
        <v/>
      </c>
      <c r="Y150" s="385" t="str">
        <f>IF(Analiza!AB$80="","",Analiza!AB$80)</f>
        <v/>
      </c>
      <c r="Z150" s="385" t="str">
        <f>IF(Analiza!AC$80="","",Analiza!AC$80)</f>
        <v/>
      </c>
      <c r="AA150" s="385" t="str">
        <f>IF(Analiza!AD$80="","",Analiza!AD$80)</f>
        <v/>
      </c>
      <c r="AB150" s="385" t="str">
        <f>IF(Analiza!AE$80="","",Analiza!AE$80)</f>
        <v/>
      </c>
      <c r="AC150" s="385" t="str">
        <f>IF(Analiza!AF$80="","",Analiza!AF$80)</f>
        <v/>
      </c>
      <c r="AD150" s="385" t="str">
        <f>IF(Analiza!AG$80="","",Analiza!AG$80)</f>
        <v/>
      </c>
      <c r="AE150" s="385" t="str">
        <f>IF(Analiza!AH$80="","",Analiza!AH$80)</f>
        <v/>
      </c>
      <c r="AF150" s="385" t="str">
        <f>IF(Analiza!AI$80="","",Analiza!AI$80)</f>
        <v/>
      </c>
      <c r="AG150" s="385" t="str">
        <f>IF(Analiza!AJ$80="","",Analiza!AJ$80)</f>
        <v/>
      </c>
    </row>
    <row r="151" spans="1:33" s="8" customFormat="1" ht="10.8" thickBot="1">
      <c r="A151" s="679"/>
      <c r="B151" s="681"/>
      <c r="C151" s="683"/>
      <c r="D151" s="494">
        <f>IF(Analiza!G$81="","",Analiza!G$81)</f>
        <v>2020</v>
      </c>
      <c r="E151" s="494">
        <f>IF(Analiza!H$81="","",Analiza!H$81)</f>
        <v>2021</v>
      </c>
      <c r="F151" s="494">
        <f>IF(Analiza!I$81="","",Analiza!I$81)</f>
        <v>2022</v>
      </c>
      <c r="G151" s="494">
        <f>IF(Analiza!J$81="","",Analiza!J$81)</f>
        <v>2023</v>
      </c>
      <c r="H151" s="494">
        <f>IF(Analiza!K$81="","",Analiza!K$81)</f>
        <v>2024</v>
      </c>
      <c r="I151" s="494">
        <f>IF(Analiza!L$81="","",Analiza!L$81)</f>
        <v>2025</v>
      </c>
      <c r="J151" s="494">
        <f>IF(Analiza!M$81="","",Analiza!M$81)</f>
        <v>2026</v>
      </c>
      <c r="K151" s="494">
        <f>IF(Analiza!N$81="","",Analiza!N$81)</f>
        <v>2027</v>
      </c>
      <c r="L151" s="494">
        <f>IF(Analiza!O$81="","",Analiza!O$81)</f>
        <v>2028</v>
      </c>
      <c r="M151" s="494">
        <f>IF(Analiza!P$81="","",Analiza!P$81)</f>
        <v>2029</v>
      </c>
      <c r="N151" s="494">
        <f>IF(Analiza!Q$81="","",Analiza!Q$81)</f>
        <v>2030</v>
      </c>
      <c r="O151" s="494">
        <f>IF(Analiza!R$81="","",Analiza!R$81)</f>
        <v>2031</v>
      </c>
      <c r="P151" s="494">
        <f>IF(Analiza!S$81="","",Analiza!S$81)</f>
        <v>2032</v>
      </c>
      <c r="Q151" s="494">
        <f>IF(Analiza!T$81="","",Analiza!T$81)</f>
        <v>2033</v>
      </c>
      <c r="R151" s="494">
        <f>IF(Analiza!U$81="","",Analiza!U$81)</f>
        <v>2034</v>
      </c>
      <c r="S151" s="494" t="str">
        <f>IF(Analiza!V$81="","",Analiza!V$81)</f>
        <v/>
      </c>
      <c r="T151" s="494" t="str">
        <f>IF(Analiza!W$81="","",Analiza!W$81)</f>
        <v/>
      </c>
      <c r="U151" s="494" t="str">
        <f>IF(Analiza!X$81="","",Analiza!X$81)</f>
        <v/>
      </c>
      <c r="V151" s="494" t="str">
        <f>IF(Analiza!Y$81="","",Analiza!Y$81)</f>
        <v/>
      </c>
      <c r="W151" s="494" t="str">
        <f>IF(Analiza!Z$81="","",Analiza!Z$81)</f>
        <v/>
      </c>
      <c r="X151" s="494" t="str">
        <f>IF(Analiza!AA$81="","",Analiza!AA$81)</f>
        <v/>
      </c>
      <c r="Y151" s="494" t="str">
        <f>IF(Analiza!AB$81="","",Analiza!AB$81)</f>
        <v/>
      </c>
      <c r="Z151" s="494" t="str">
        <f>IF(Analiza!AC$81="","",Analiza!AC$81)</f>
        <v/>
      </c>
      <c r="AA151" s="494" t="str">
        <f>IF(Analiza!AD$81="","",Analiza!AD$81)</f>
        <v/>
      </c>
      <c r="AB151" s="494" t="str">
        <f>IF(Analiza!AE$81="","",Analiza!AE$81)</f>
        <v/>
      </c>
      <c r="AC151" s="494" t="str">
        <f>IF(Analiza!AF$81="","",Analiza!AF$81)</f>
        <v/>
      </c>
      <c r="AD151" s="494" t="str">
        <f>IF(Analiza!AG$81="","",Analiza!AG$81)</f>
        <v/>
      </c>
      <c r="AE151" s="494" t="str">
        <f>IF(Analiza!AH$81="","",Analiza!AH$81)</f>
        <v/>
      </c>
      <c r="AF151" s="494" t="str">
        <f>IF(Analiza!AI$81="","",Analiza!AI$81)</f>
        <v/>
      </c>
      <c r="AG151" s="494" t="str">
        <f>IF(Analiza!AJ$81="","",Analiza!AJ$81)</f>
        <v/>
      </c>
    </row>
    <row r="152" spans="1:33" s="69" customFormat="1">
      <c r="A152" s="81">
        <v>1</v>
      </c>
      <c r="B152" s="178" t="s">
        <v>469</v>
      </c>
      <c r="C152" s="538" t="s">
        <v>1</v>
      </c>
      <c r="D152" s="542"/>
      <c r="E152" s="543"/>
      <c r="F152" s="543"/>
      <c r="G152" s="543"/>
      <c r="H152" s="543"/>
      <c r="I152" s="543"/>
      <c r="J152" s="543"/>
      <c r="K152" s="543"/>
      <c r="L152" s="543"/>
      <c r="M152" s="543"/>
      <c r="N152" s="543"/>
      <c r="O152" s="543"/>
      <c r="P152" s="543"/>
      <c r="Q152" s="543"/>
      <c r="R152" s="543"/>
      <c r="S152" s="543"/>
      <c r="T152" s="543"/>
      <c r="U152" s="543"/>
      <c r="V152" s="543"/>
      <c r="W152" s="543"/>
      <c r="X152" s="543"/>
      <c r="Y152" s="543"/>
      <c r="Z152" s="543"/>
      <c r="AA152" s="543"/>
      <c r="AB152" s="543"/>
      <c r="AC152" s="543"/>
      <c r="AD152" s="543"/>
      <c r="AE152" s="543"/>
      <c r="AF152" s="543"/>
      <c r="AG152" s="544"/>
    </row>
    <row r="153" spans="1:33" s="69" customFormat="1">
      <c r="A153" s="85">
        <v>2</v>
      </c>
      <c r="B153" s="111" t="s">
        <v>470</v>
      </c>
      <c r="C153" s="539" t="s">
        <v>1</v>
      </c>
      <c r="D153" s="545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546"/>
    </row>
    <row r="154" spans="1:33" s="69" customFormat="1">
      <c r="A154" s="85">
        <v>3</v>
      </c>
      <c r="B154" s="111" t="s">
        <v>471</v>
      </c>
      <c r="C154" s="539" t="s">
        <v>1</v>
      </c>
      <c r="D154" s="545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546"/>
    </row>
    <row r="155" spans="1:33" s="69" customFormat="1">
      <c r="A155" s="85">
        <v>4</v>
      </c>
      <c r="B155" s="111" t="s">
        <v>472</v>
      </c>
      <c r="C155" s="539" t="s">
        <v>1</v>
      </c>
      <c r="D155" s="545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546"/>
    </row>
    <row r="156" spans="1:33" s="69" customFormat="1">
      <c r="A156" s="85">
        <v>5</v>
      </c>
      <c r="B156" s="111" t="s">
        <v>473</v>
      </c>
      <c r="C156" s="539" t="s">
        <v>1</v>
      </c>
      <c r="D156" s="545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546"/>
    </row>
    <row r="157" spans="1:33" s="69" customFormat="1">
      <c r="A157" s="85">
        <v>6</v>
      </c>
      <c r="B157" s="111" t="s">
        <v>474</v>
      </c>
      <c r="C157" s="539" t="s">
        <v>1</v>
      </c>
      <c r="D157" s="545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546"/>
    </row>
    <row r="158" spans="1:33" s="69" customFormat="1">
      <c r="A158" s="85">
        <v>7</v>
      </c>
      <c r="B158" s="111" t="s">
        <v>475</v>
      </c>
      <c r="C158" s="539" t="s">
        <v>1</v>
      </c>
      <c r="D158" s="545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546"/>
    </row>
    <row r="159" spans="1:33" s="70" customFormat="1">
      <c r="A159" s="85">
        <v>8</v>
      </c>
      <c r="B159" s="111" t="s">
        <v>476</v>
      </c>
      <c r="C159" s="539" t="s">
        <v>1</v>
      </c>
      <c r="D159" s="545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546"/>
    </row>
    <row r="160" spans="1:33" s="112" customFormat="1" ht="10.8" thickBot="1">
      <c r="A160" s="261" t="s">
        <v>175</v>
      </c>
      <c r="B160" s="262" t="s">
        <v>477</v>
      </c>
      <c r="C160" s="540" t="s">
        <v>1</v>
      </c>
      <c r="D160" s="547"/>
      <c r="E160" s="548"/>
      <c r="F160" s="548"/>
      <c r="G160" s="548"/>
      <c r="H160" s="548"/>
      <c r="I160" s="548"/>
      <c r="J160" s="548"/>
      <c r="K160" s="548"/>
      <c r="L160" s="548"/>
      <c r="M160" s="548"/>
      <c r="N160" s="548"/>
      <c r="O160" s="548"/>
      <c r="P160" s="548"/>
      <c r="Q160" s="548"/>
      <c r="R160" s="548"/>
      <c r="S160" s="548"/>
      <c r="T160" s="548"/>
      <c r="U160" s="548"/>
      <c r="V160" s="548"/>
      <c r="W160" s="548"/>
      <c r="X160" s="548"/>
      <c r="Y160" s="548"/>
      <c r="Z160" s="548"/>
      <c r="AA160" s="548"/>
      <c r="AB160" s="548"/>
      <c r="AC160" s="548"/>
      <c r="AD160" s="548"/>
      <c r="AE160" s="548"/>
      <c r="AF160" s="548"/>
      <c r="AG160" s="549"/>
    </row>
    <row r="161" spans="1:33" s="396" customFormat="1" ht="19.5" customHeight="1">
      <c r="A161" s="395"/>
      <c r="B161" s="396" t="s">
        <v>136</v>
      </c>
      <c r="D161" s="541"/>
      <c r="E161" s="541"/>
      <c r="F161" s="541"/>
      <c r="G161" s="541"/>
      <c r="H161" s="541"/>
      <c r="I161" s="541"/>
      <c r="J161" s="541"/>
      <c r="K161" s="541"/>
      <c r="L161" s="541"/>
      <c r="M161" s="541"/>
      <c r="N161" s="541"/>
      <c r="O161" s="541"/>
      <c r="P161" s="541"/>
      <c r="Q161" s="541"/>
      <c r="R161" s="541"/>
      <c r="S161" s="541"/>
      <c r="T161" s="541"/>
      <c r="U161" s="541"/>
      <c r="V161" s="541"/>
      <c r="W161" s="541"/>
      <c r="X161" s="541"/>
      <c r="Y161" s="541"/>
      <c r="Z161" s="541"/>
      <c r="AA161" s="541"/>
      <c r="AB161" s="541"/>
      <c r="AC161" s="541"/>
      <c r="AD161" s="541"/>
      <c r="AE161" s="541"/>
      <c r="AF161" s="541"/>
      <c r="AG161" s="541"/>
    </row>
    <row r="162" spans="1:33" s="8" customFormat="1">
      <c r="A162" s="678" t="s">
        <v>10</v>
      </c>
      <c r="B162" s="680" t="s">
        <v>207</v>
      </c>
      <c r="C162" s="682" t="s">
        <v>0</v>
      </c>
      <c r="D162" s="385" t="str">
        <f>IF(Analiza!G$80="","",Analiza!G$80)</f>
        <v>Faza inwest.</v>
      </c>
      <c r="E162" s="385" t="str">
        <f>IF(Analiza!H$80="","",Analiza!H$80)</f>
        <v>Faza inwest.</v>
      </c>
      <c r="F162" s="385" t="str">
        <f>IF(Analiza!I$80="","",Analiza!I$80)</f>
        <v>Faza oper.</v>
      </c>
      <c r="G162" s="385" t="str">
        <f>IF(Analiza!J$80="","",Analiza!J$80)</f>
        <v>Faza oper.</v>
      </c>
      <c r="H162" s="385" t="str">
        <f>IF(Analiza!K$80="","",Analiza!K$80)</f>
        <v>Faza oper.</v>
      </c>
      <c r="I162" s="385" t="str">
        <f>IF(Analiza!L$80="","",Analiza!L$80)</f>
        <v>Faza oper.</v>
      </c>
      <c r="J162" s="385" t="str">
        <f>IF(Analiza!M$80="","",Analiza!M$80)</f>
        <v>Faza oper.</v>
      </c>
      <c r="K162" s="385" t="str">
        <f>IF(Analiza!N$80="","",Analiza!N$80)</f>
        <v>Faza oper.</v>
      </c>
      <c r="L162" s="385" t="str">
        <f>IF(Analiza!O$80="","",Analiza!O$80)</f>
        <v>Faza oper.</v>
      </c>
      <c r="M162" s="385" t="str">
        <f>IF(Analiza!P$80="","",Analiza!P$80)</f>
        <v>Faza oper.</v>
      </c>
      <c r="N162" s="385" t="str">
        <f>IF(Analiza!Q$80="","",Analiza!Q$80)</f>
        <v>Faza oper.</v>
      </c>
      <c r="O162" s="385" t="str">
        <f>IF(Analiza!R$80="","",Analiza!R$80)</f>
        <v>Faza oper.</v>
      </c>
      <c r="P162" s="385" t="str">
        <f>IF(Analiza!S$80="","",Analiza!S$80)</f>
        <v>Faza oper.</v>
      </c>
      <c r="Q162" s="385" t="str">
        <f>IF(Analiza!T$80="","",Analiza!T$80)</f>
        <v>Faza oper.</v>
      </c>
      <c r="R162" s="385" t="str">
        <f>IF(Analiza!U$80="","",Analiza!U$80)</f>
        <v>Faza oper.</v>
      </c>
      <c r="S162" s="385" t="str">
        <f>IF(Analiza!V$80="","",Analiza!V$80)</f>
        <v/>
      </c>
      <c r="T162" s="385" t="str">
        <f>IF(Analiza!W$80="","",Analiza!W$80)</f>
        <v/>
      </c>
      <c r="U162" s="385" t="str">
        <f>IF(Analiza!X$80="","",Analiza!X$80)</f>
        <v/>
      </c>
      <c r="V162" s="385" t="str">
        <f>IF(Analiza!Y$80="","",Analiza!Y$80)</f>
        <v/>
      </c>
      <c r="W162" s="385" t="str">
        <f>IF(Analiza!Z$80="","",Analiza!Z$80)</f>
        <v/>
      </c>
      <c r="X162" s="385" t="str">
        <f>IF(Analiza!AA$80="","",Analiza!AA$80)</f>
        <v/>
      </c>
      <c r="Y162" s="385" t="str">
        <f>IF(Analiza!AB$80="","",Analiza!AB$80)</f>
        <v/>
      </c>
      <c r="Z162" s="385" t="str">
        <f>IF(Analiza!AC$80="","",Analiza!AC$80)</f>
        <v/>
      </c>
      <c r="AA162" s="385" t="str">
        <f>IF(Analiza!AD$80="","",Analiza!AD$80)</f>
        <v/>
      </c>
      <c r="AB162" s="385" t="str">
        <f>IF(Analiza!AE$80="","",Analiza!AE$80)</f>
        <v/>
      </c>
      <c r="AC162" s="385" t="str">
        <f>IF(Analiza!AF$80="","",Analiza!AF$80)</f>
        <v/>
      </c>
      <c r="AD162" s="385" t="str">
        <f>IF(Analiza!AG$80="","",Analiza!AG$80)</f>
        <v/>
      </c>
      <c r="AE162" s="385" t="str">
        <f>IF(Analiza!AH$80="","",Analiza!AH$80)</f>
        <v/>
      </c>
      <c r="AF162" s="385" t="str">
        <f>IF(Analiza!AI$80="","",Analiza!AI$80)</f>
        <v/>
      </c>
      <c r="AG162" s="385" t="str">
        <f>IF(Analiza!AJ$80="","",Analiza!AJ$80)</f>
        <v/>
      </c>
    </row>
    <row r="163" spans="1:33" s="8" customFormat="1" ht="10.8" thickBot="1">
      <c r="A163" s="679"/>
      <c r="B163" s="681"/>
      <c r="C163" s="683"/>
      <c r="D163" s="494">
        <f>IF(Analiza!G$81="","",Analiza!G$81)</f>
        <v>2020</v>
      </c>
      <c r="E163" s="494">
        <f>IF(Analiza!H$81="","",Analiza!H$81)</f>
        <v>2021</v>
      </c>
      <c r="F163" s="494">
        <f>IF(Analiza!I$81="","",Analiza!I$81)</f>
        <v>2022</v>
      </c>
      <c r="G163" s="494">
        <f>IF(Analiza!J$81="","",Analiza!J$81)</f>
        <v>2023</v>
      </c>
      <c r="H163" s="494">
        <f>IF(Analiza!K$81="","",Analiza!K$81)</f>
        <v>2024</v>
      </c>
      <c r="I163" s="494">
        <f>IF(Analiza!L$81="","",Analiza!L$81)</f>
        <v>2025</v>
      </c>
      <c r="J163" s="494">
        <f>IF(Analiza!M$81="","",Analiza!M$81)</f>
        <v>2026</v>
      </c>
      <c r="K163" s="494">
        <f>IF(Analiza!N$81="","",Analiza!N$81)</f>
        <v>2027</v>
      </c>
      <c r="L163" s="494">
        <f>IF(Analiza!O$81="","",Analiza!O$81)</f>
        <v>2028</v>
      </c>
      <c r="M163" s="494">
        <f>IF(Analiza!P$81="","",Analiza!P$81)</f>
        <v>2029</v>
      </c>
      <c r="N163" s="494">
        <f>IF(Analiza!Q$81="","",Analiza!Q$81)</f>
        <v>2030</v>
      </c>
      <c r="O163" s="494">
        <f>IF(Analiza!R$81="","",Analiza!R$81)</f>
        <v>2031</v>
      </c>
      <c r="P163" s="494">
        <f>IF(Analiza!S$81="","",Analiza!S$81)</f>
        <v>2032</v>
      </c>
      <c r="Q163" s="494">
        <f>IF(Analiza!T$81="","",Analiza!T$81)</f>
        <v>2033</v>
      </c>
      <c r="R163" s="494">
        <f>IF(Analiza!U$81="","",Analiza!U$81)</f>
        <v>2034</v>
      </c>
      <c r="S163" s="494" t="str">
        <f>IF(Analiza!V$81="","",Analiza!V$81)</f>
        <v/>
      </c>
      <c r="T163" s="494" t="str">
        <f>IF(Analiza!W$81="","",Analiza!W$81)</f>
        <v/>
      </c>
      <c r="U163" s="494" t="str">
        <f>IF(Analiza!X$81="","",Analiza!X$81)</f>
        <v/>
      </c>
      <c r="V163" s="494" t="str">
        <f>IF(Analiza!Y$81="","",Analiza!Y$81)</f>
        <v/>
      </c>
      <c r="W163" s="494" t="str">
        <f>IF(Analiza!Z$81="","",Analiza!Z$81)</f>
        <v/>
      </c>
      <c r="X163" s="494" t="str">
        <f>IF(Analiza!AA$81="","",Analiza!AA$81)</f>
        <v/>
      </c>
      <c r="Y163" s="494" t="str">
        <f>IF(Analiza!AB$81="","",Analiza!AB$81)</f>
        <v/>
      </c>
      <c r="Z163" s="494" t="str">
        <f>IF(Analiza!AC$81="","",Analiza!AC$81)</f>
        <v/>
      </c>
      <c r="AA163" s="494" t="str">
        <f>IF(Analiza!AD$81="","",Analiza!AD$81)</f>
        <v/>
      </c>
      <c r="AB163" s="494" t="str">
        <f>IF(Analiza!AE$81="","",Analiza!AE$81)</f>
        <v/>
      </c>
      <c r="AC163" s="494" t="str">
        <f>IF(Analiza!AF$81="","",Analiza!AF$81)</f>
        <v/>
      </c>
      <c r="AD163" s="494" t="str">
        <f>IF(Analiza!AG$81="","",Analiza!AG$81)</f>
        <v/>
      </c>
      <c r="AE163" s="494" t="str">
        <f>IF(Analiza!AH$81="","",Analiza!AH$81)</f>
        <v/>
      </c>
      <c r="AF163" s="494" t="str">
        <f>IF(Analiza!AI$81="","",Analiza!AI$81)</f>
        <v/>
      </c>
      <c r="AG163" s="494" t="str">
        <f>IF(Analiza!AJ$81="","",Analiza!AJ$81)</f>
        <v/>
      </c>
    </row>
    <row r="164" spans="1:33" s="69" customFormat="1">
      <c r="A164" s="85">
        <v>2</v>
      </c>
      <c r="B164" s="111" t="s">
        <v>470</v>
      </c>
      <c r="C164" s="539" t="s">
        <v>1</v>
      </c>
      <c r="D164" s="542"/>
      <c r="E164" s="543"/>
      <c r="F164" s="543">
        <v>1832.49</v>
      </c>
      <c r="G164" s="543">
        <v>1832.49</v>
      </c>
      <c r="H164" s="543">
        <v>1832.49</v>
      </c>
      <c r="I164" s="543">
        <v>1832.49</v>
      </c>
      <c r="J164" s="543">
        <v>1832.49</v>
      </c>
      <c r="K164" s="543">
        <v>1832.49</v>
      </c>
      <c r="L164" s="543">
        <v>1832.49</v>
      </c>
      <c r="M164" s="543">
        <v>1832.49</v>
      </c>
      <c r="N164" s="543">
        <v>1832.49</v>
      </c>
      <c r="O164" s="543">
        <v>1832.49</v>
      </c>
      <c r="P164" s="543">
        <v>1832.49</v>
      </c>
      <c r="Q164" s="543">
        <v>1832.49</v>
      </c>
      <c r="R164" s="543">
        <v>1832.49</v>
      </c>
      <c r="S164" s="543"/>
      <c r="T164" s="543"/>
      <c r="U164" s="543"/>
      <c r="V164" s="543"/>
      <c r="W164" s="543"/>
      <c r="X164" s="543"/>
      <c r="Y164" s="543"/>
      <c r="Z164" s="543"/>
      <c r="AA164" s="543"/>
      <c r="AB164" s="543"/>
      <c r="AC164" s="543"/>
      <c r="AD164" s="543"/>
      <c r="AE164" s="543"/>
      <c r="AF164" s="543"/>
      <c r="AG164" s="544"/>
    </row>
    <row r="165" spans="1:33" s="69" customFormat="1">
      <c r="A165" s="85">
        <v>3</v>
      </c>
      <c r="B165" s="111" t="s">
        <v>471</v>
      </c>
      <c r="C165" s="539" t="s">
        <v>1</v>
      </c>
      <c r="D165" s="545"/>
      <c r="E165" s="260"/>
      <c r="F165" s="260">
        <v>9555.98</v>
      </c>
      <c r="G165" s="260">
        <v>9555.98</v>
      </c>
      <c r="H165" s="260">
        <v>9555.98</v>
      </c>
      <c r="I165" s="260">
        <v>9555.98</v>
      </c>
      <c r="J165" s="260">
        <v>13223.48</v>
      </c>
      <c r="K165" s="260">
        <v>9555.98</v>
      </c>
      <c r="L165" s="260">
        <v>9555.98</v>
      </c>
      <c r="M165" s="260">
        <v>9555.98</v>
      </c>
      <c r="N165" s="260">
        <v>9555.98</v>
      </c>
      <c r="O165" s="260">
        <v>13223.48</v>
      </c>
      <c r="P165" s="260">
        <v>9555.98</v>
      </c>
      <c r="Q165" s="260">
        <v>9555.98</v>
      </c>
      <c r="R165" s="260">
        <v>9555.98</v>
      </c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546"/>
    </row>
    <row r="166" spans="1:33" s="69" customFormat="1">
      <c r="A166" s="85">
        <v>4</v>
      </c>
      <c r="B166" s="111" t="s">
        <v>472</v>
      </c>
      <c r="C166" s="539" t="s">
        <v>1</v>
      </c>
      <c r="D166" s="545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60"/>
      <c r="AE166" s="260"/>
      <c r="AF166" s="260"/>
      <c r="AG166" s="546"/>
    </row>
    <row r="167" spans="1:33" s="69" customFormat="1">
      <c r="A167" s="85">
        <v>5</v>
      </c>
      <c r="B167" s="111" t="s">
        <v>473</v>
      </c>
      <c r="C167" s="539" t="s">
        <v>1</v>
      </c>
      <c r="D167" s="545"/>
      <c r="E167" s="260"/>
      <c r="F167" s="260">
        <v>0</v>
      </c>
      <c r="G167" s="260">
        <v>0</v>
      </c>
      <c r="H167" s="260">
        <v>0</v>
      </c>
      <c r="I167" s="260">
        <v>0</v>
      </c>
      <c r="J167" s="260">
        <v>0</v>
      </c>
      <c r="K167" s="260">
        <v>0</v>
      </c>
      <c r="L167" s="260">
        <v>0</v>
      </c>
      <c r="M167" s="260">
        <v>0</v>
      </c>
      <c r="N167" s="260">
        <v>0</v>
      </c>
      <c r="O167" s="260">
        <v>0</v>
      </c>
      <c r="P167" s="260">
        <v>0</v>
      </c>
      <c r="Q167" s="260">
        <v>0</v>
      </c>
      <c r="R167" s="260">
        <v>0</v>
      </c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546"/>
    </row>
    <row r="168" spans="1:33" s="69" customFormat="1">
      <c r="A168" s="85">
        <v>6</v>
      </c>
      <c r="B168" s="111" t="s">
        <v>474</v>
      </c>
      <c r="C168" s="539" t="s">
        <v>1</v>
      </c>
      <c r="D168" s="545"/>
      <c r="E168" s="260"/>
      <c r="F168" s="260">
        <v>0</v>
      </c>
      <c r="G168" s="260">
        <v>0</v>
      </c>
      <c r="H168" s="260">
        <v>0</v>
      </c>
      <c r="I168" s="260">
        <v>0</v>
      </c>
      <c r="J168" s="260">
        <v>0</v>
      </c>
      <c r="K168" s="260">
        <v>0</v>
      </c>
      <c r="L168" s="260">
        <v>0</v>
      </c>
      <c r="M168" s="260">
        <v>0</v>
      </c>
      <c r="N168" s="260">
        <v>0</v>
      </c>
      <c r="O168" s="260">
        <v>0</v>
      </c>
      <c r="P168" s="260">
        <v>0</v>
      </c>
      <c r="Q168" s="260">
        <v>0</v>
      </c>
      <c r="R168" s="260">
        <v>0</v>
      </c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546"/>
    </row>
    <row r="169" spans="1:33" s="69" customFormat="1">
      <c r="A169" s="85">
        <v>7</v>
      </c>
      <c r="B169" s="111" t="s">
        <v>475</v>
      </c>
      <c r="C169" s="539" t="s">
        <v>1</v>
      </c>
      <c r="D169" s="545"/>
      <c r="E169" s="260"/>
      <c r="F169" s="260"/>
      <c r="G169" s="260"/>
      <c r="H169" s="260"/>
      <c r="I169" s="260"/>
      <c r="J169" s="260"/>
      <c r="K169" s="260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60"/>
      <c r="AE169" s="260"/>
      <c r="AF169" s="260"/>
      <c r="AG169" s="546"/>
    </row>
    <row r="170" spans="1:33" s="70" customFormat="1">
      <c r="A170" s="85">
        <v>8</v>
      </c>
      <c r="B170" s="111" t="s">
        <v>476</v>
      </c>
      <c r="C170" s="539" t="s">
        <v>1</v>
      </c>
      <c r="D170" s="545"/>
      <c r="E170" s="260"/>
      <c r="F170" s="260"/>
      <c r="G170" s="260"/>
      <c r="H170" s="260"/>
      <c r="I170" s="260"/>
      <c r="J170" s="260"/>
      <c r="K170" s="260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60"/>
      <c r="AE170" s="260"/>
      <c r="AF170" s="260"/>
      <c r="AG170" s="546"/>
    </row>
    <row r="171" spans="1:33" s="112" customFormat="1" ht="10.8" thickBot="1">
      <c r="A171" s="261" t="s">
        <v>175</v>
      </c>
      <c r="B171" s="262" t="s">
        <v>477</v>
      </c>
      <c r="C171" s="540" t="s">
        <v>1</v>
      </c>
      <c r="D171" s="547"/>
      <c r="E171" s="547"/>
      <c r="F171" s="548">
        <v>2619.34</v>
      </c>
      <c r="G171" s="548">
        <v>2619.34</v>
      </c>
      <c r="H171" s="548">
        <v>2619.34</v>
      </c>
      <c r="I171" s="548">
        <v>2619.34</v>
      </c>
      <c r="J171" s="548">
        <v>3462.87</v>
      </c>
      <c r="K171" s="548">
        <v>2619.34</v>
      </c>
      <c r="L171" s="548">
        <v>2619.34</v>
      </c>
      <c r="M171" s="548">
        <v>2619.34</v>
      </c>
      <c r="N171" s="548">
        <v>2619.34</v>
      </c>
      <c r="O171" s="548">
        <v>3462.87</v>
      </c>
      <c r="P171" s="548">
        <v>2619.34</v>
      </c>
      <c r="Q171" s="548">
        <v>2619.34</v>
      </c>
      <c r="R171" s="548">
        <v>2619.34</v>
      </c>
      <c r="S171" s="548"/>
      <c r="T171" s="548"/>
      <c r="U171" s="548"/>
      <c r="V171" s="548"/>
      <c r="W171" s="548"/>
      <c r="X171" s="548"/>
      <c r="Y171" s="548"/>
      <c r="Z171" s="548"/>
      <c r="AA171" s="548"/>
      <c r="AB171" s="548"/>
      <c r="AC171" s="548"/>
      <c r="AD171" s="548"/>
      <c r="AE171" s="548"/>
      <c r="AF171" s="548"/>
      <c r="AG171" s="549"/>
    </row>
    <row r="172" spans="1:33" s="374" customFormat="1" ht="24" customHeight="1">
      <c r="A172" s="373" t="s">
        <v>138</v>
      </c>
      <c r="B172" s="374" t="s">
        <v>139</v>
      </c>
      <c r="H172" s="400"/>
    </row>
    <row r="173" spans="1:33" s="402" customFormat="1" ht="18" customHeight="1">
      <c r="A173" s="401" t="s">
        <v>209</v>
      </c>
      <c r="B173" s="402" t="s">
        <v>210</v>
      </c>
      <c r="H173" s="403"/>
    </row>
    <row r="174" spans="1:33" s="80" customFormat="1" ht="19.5" customHeight="1">
      <c r="A174" s="79"/>
      <c r="B174" s="80" t="s">
        <v>140</v>
      </c>
    </row>
    <row r="175" spans="1:33" s="8" customFormat="1">
      <c r="A175" s="678" t="s">
        <v>10</v>
      </c>
      <c r="B175" s="680" t="s">
        <v>204</v>
      </c>
      <c r="C175" s="682" t="s">
        <v>0</v>
      </c>
      <c r="D175" s="36" t="str">
        <f>IF(Analiza!G$80="","",Analiza!G$80)</f>
        <v>Faza inwest.</v>
      </c>
      <c r="E175" s="36" t="str">
        <f>IF(Analiza!H$80="","",Analiza!H$80)</f>
        <v>Faza inwest.</v>
      </c>
      <c r="F175" s="36" t="str">
        <f>IF(Analiza!I$80="","",Analiza!I$80)</f>
        <v>Faza oper.</v>
      </c>
      <c r="G175" s="36" t="str">
        <f>IF(Analiza!J$80="","",Analiza!J$80)</f>
        <v>Faza oper.</v>
      </c>
      <c r="H175" s="36" t="str">
        <f>IF(Analiza!K$80="","",Analiza!K$80)</f>
        <v>Faza oper.</v>
      </c>
      <c r="I175" s="36" t="str">
        <f>IF(Analiza!L$80="","",Analiza!L$80)</f>
        <v>Faza oper.</v>
      </c>
      <c r="J175" s="36" t="str">
        <f>IF(Analiza!M$80="","",Analiza!M$80)</f>
        <v>Faza oper.</v>
      </c>
      <c r="K175" s="36" t="str">
        <f>IF(Analiza!N$80="","",Analiza!N$80)</f>
        <v>Faza oper.</v>
      </c>
      <c r="L175" s="36" t="str">
        <f>IF(Analiza!O$80="","",Analiza!O$80)</f>
        <v>Faza oper.</v>
      </c>
      <c r="M175" s="36" t="str">
        <f>IF(Analiza!P$80="","",Analiza!P$80)</f>
        <v>Faza oper.</v>
      </c>
      <c r="N175" s="36" t="str">
        <f>IF(Analiza!Q$80="","",Analiza!Q$80)</f>
        <v>Faza oper.</v>
      </c>
      <c r="O175" s="36" t="str">
        <f>IF(Analiza!R$80="","",Analiza!R$80)</f>
        <v>Faza oper.</v>
      </c>
      <c r="P175" s="36" t="str">
        <f>IF(Analiza!S$80="","",Analiza!S$80)</f>
        <v>Faza oper.</v>
      </c>
      <c r="Q175" s="36" t="str">
        <f>IF(Analiza!T$80="","",Analiza!T$80)</f>
        <v>Faza oper.</v>
      </c>
      <c r="R175" s="36" t="str">
        <f>IF(Analiza!U$80="","",Analiza!U$80)</f>
        <v>Faza oper.</v>
      </c>
      <c r="S175" s="36" t="str">
        <f>IF(Analiza!V$80="","",Analiza!V$80)</f>
        <v/>
      </c>
      <c r="T175" s="36" t="str">
        <f>IF(Analiza!W$80="","",Analiza!W$80)</f>
        <v/>
      </c>
      <c r="U175" s="36" t="str">
        <f>IF(Analiza!X$80="","",Analiza!X$80)</f>
        <v/>
      </c>
      <c r="V175" s="36" t="str">
        <f>IF(Analiza!Y$80="","",Analiza!Y$80)</f>
        <v/>
      </c>
      <c r="W175" s="36" t="str">
        <f>IF(Analiza!Z$80="","",Analiza!Z$80)</f>
        <v/>
      </c>
      <c r="X175" s="36" t="str">
        <f>IF(Analiza!AA$80="","",Analiza!AA$80)</f>
        <v/>
      </c>
      <c r="Y175" s="36" t="str">
        <f>IF(Analiza!AB$80="","",Analiza!AB$80)</f>
        <v/>
      </c>
      <c r="Z175" s="36" t="str">
        <f>IF(Analiza!AC$80="","",Analiza!AC$80)</f>
        <v/>
      </c>
      <c r="AA175" s="36" t="str">
        <f>IF(Analiza!AD$80="","",Analiza!AD$80)</f>
        <v/>
      </c>
      <c r="AB175" s="36" t="str">
        <f>IF(Analiza!AE$80="","",Analiza!AE$80)</f>
        <v/>
      </c>
      <c r="AC175" s="36" t="str">
        <f>IF(Analiza!AF$80="","",Analiza!AF$80)</f>
        <v/>
      </c>
      <c r="AD175" s="36" t="str">
        <f>IF(Analiza!AG$80="","",Analiza!AG$80)</f>
        <v/>
      </c>
      <c r="AE175" s="36" t="str">
        <f>IF(Analiza!AH$80="","",Analiza!AH$80)</f>
        <v/>
      </c>
      <c r="AF175" s="36" t="str">
        <f>IF(Analiza!AI$80="","",Analiza!AI$80)</f>
        <v/>
      </c>
      <c r="AG175" s="36" t="str">
        <f>IF(Analiza!AJ$80="","",Analiza!AJ$80)</f>
        <v/>
      </c>
    </row>
    <row r="176" spans="1:33" s="8" customFormat="1" ht="10.8" thickBot="1">
      <c r="A176" s="679"/>
      <c r="B176" s="684"/>
      <c r="C176" s="685"/>
      <c r="D176" s="550">
        <f>IF(Analiza!G$81="","",Analiza!G$81)</f>
        <v>2020</v>
      </c>
      <c r="E176" s="550">
        <f>IF(Analiza!H$81="","",Analiza!H$81)</f>
        <v>2021</v>
      </c>
      <c r="F176" s="550">
        <f>IF(Analiza!I$81="","",Analiza!I$81)</f>
        <v>2022</v>
      </c>
      <c r="G176" s="550">
        <f>IF(Analiza!J$81="","",Analiza!J$81)</f>
        <v>2023</v>
      </c>
      <c r="H176" s="550">
        <f>IF(Analiza!K$81="","",Analiza!K$81)</f>
        <v>2024</v>
      </c>
      <c r="I176" s="550">
        <f>IF(Analiza!L$81="","",Analiza!L$81)</f>
        <v>2025</v>
      </c>
      <c r="J176" s="550">
        <f>IF(Analiza!M$81="","",Analiza!M$81)</f>
        <v>2026</v>
      </c>
      <c r="K176" s="550">
        <f>IF(Analiza!N$81="","",Analiza!N$81)</f>
        <v>2027</v>
      </c>
      <c r="L176" s="550">
        <f>IF(Analiza!O$81="","",Analiza!O$81)</f>
        <v>2028</v>
      </c>
      <c r="M176" s="550">
        <f>IF(Analiza!P$81="","",Analiza!P$81)</f>
        <v>2029</v>
      </c>
      <c r="N176" s="550">
        <f>IF(Analiza!Q$81="","",Analiza!Q$81)</f>
        <v>2030</v>
      </c>
      <c r="O176" s="550">
        <f>IF(Analiza!R$81="","",Analiza!R$81)</f>
        <v>2031</v>
      </c>
      <c r="P176" s="550">
        <f>IF(Analiza!S$81="","",Analiza!S$81)</f>
        <v>2032</v>
      </c>
      <c r="Q176" s="550">
        <f>IF(Analiza!T$81="","",Analiza!T$81)</f>
        <v>2033</v>
      </c>
      <c r="R176" s="550">
        <f>IF(Analiza!U$81="","",Analiza!U$81)</f>
        <v>2034</v>
      </c>
      <c r="S176" s="550" t="str">
        <f>IF(Analiza!V$81="","",Analiza!V$81)</f>
        <v/>
      </c>
      <c r="T176" s="550" t="str">
        <f>IF(Analiza!W$81="","",Analiza!W$81)</f>
        <v/>
      </c>
      <c r="U176" s="550" t="str">
        <f>IF(Analiza!X$81="","",Analiza!X$81)</f>
        <v/>
      </c>
      <c r="V176" s="550" t="str">
        <f>IF(Analiza!Y$81="","",Analiza!Y$81)</f>
        <v/>
      </c>
      <c r="W176" s="550" t="str">
        <f>IF(Analiza!Z$81="","",Analiza!Z$81)</f>
        <v/>
      </c>
      <c r="X176" s="550" t="str">
        <f>IF(Analiza!AA$81="","",Analiza!AA$81)</f>
        <v/>
      </c>
      <c r="Y176" s="550" t="str">
        <f>IF(Analiza!AB$81="","",Analiza!AB$81)</f>
        <v/>
      </c>
      <c r="Z176" s="550" t="str">
        <f>IF(Analiza!AC$81="","",Analiza!AC$81)</f>
        <v/>
      </c>
      <c r="AA176" s="550" t="str">
        <f>IF(Analiza!AD$81="","",Analiza!AD$81)</f>
        <v/>
      </c>
      <c r="AB176" s="550" t="str">
        <f>IF(Analiza!AE$81="","",Analiza!AE$81)</f>
        <v/>
      </c>
      <c r="AC176" s="550" t="str">
        <f>IF(Analiza!AF$81="","",Analiza!AF$81)</f>
        <v/>
      </c>
      <c r="AD176" s="550" t="str">
        <f>IF(Analiza!AG$81="","",Analiza!AG$81)</f>
        <v/>
      </c>
      <c r="AE176" s="550" t="str">
        <f>IF(Analiza!AH$81="","",Analiza!AH$81)</f>
        <v/>
      </c>
      <c r="AF176" s="550" t="str">
        <f>IF(Analiza!AI$81="","",Analiza!AI$81)</f>
        <v/>
      </c>
      <c r="AG176" s="550" t="str">
        <f>IF(Analiza!AJ$81="","",Analiza!AJ$81)</f>
        <v/>
      </c>
    </row>
    <row r="177" spans="1:33" s="69" customFormat="1">
      <c r="A177" s="481" t="str">
        <f>IF(B177="","",1)</f>
        <v/>
      </c>
      <c r="B177" s="484"/>
      <c r="C177" s="551"/>
      <c r="D177" s="543"/>
      <c r="E177" s="543"/>
      <c r="F177" s="543"/>
      <c r="G177" s="543"/>
      <c r="H177" s="543"/>
      <c r="I177" s="543"/>
      <c r="J177" s="543"/>
      <c r="K177" s="543"/>
      <c r="L177" s="543"/>
      <c r="M177" s="543"/>
      <c r="N177" s="543"/>
      <c r="O177" s="543"/>
      <c r="P177" s="543"/>
      <c r="Q177" s="543"/>
      <c r="R177" s="543"/>
      <c r="S177" s="543"/>
      <c r="T177" s="543"/>
      <c r="U177" s="543"/>
      <c r="V177" s="543"/>
      <c r="W177" s="543"/>
      <c r="X177" s="543"/>
      <c r="Y177" s="543"/>
      <c r="Z177" s="543"/>
      <c r="AA177" s="543"/>
      <c r="AB177" s="543"/>
      <c r="AC177" s="543"/>
      <c r="AD177" s="543"/>
      <c r="AE177" s="543"/>
      <c r="AF177" s="543"/>
      <c r="AG177" s="544"/>
    </row>
    <row r="178" spans="1:33" s="69" customFormat="1">
      <c r="A178" s="482" t="str">
        <f>IF(B178="","",A177+1)</f>
        <v/>
      </c>
      <c r="B178" s="487"/>
      <c r="C178" s="273"/>
      <c r="D178" s="260"/>
      <c r="E178" s="260"/>
      <c r="F178" s="260"/>
      <c r="G178" s="260"/>
      <c r="H178" s="260"/>
      <c r="I178" s="260"/>
      <c r="J178" s="260"/>
      <c r="K178" s="260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546"/>
    </row>
    <row r="179" spans="1:33" s="69" customFormat="1">
      <c r="A179" s="482" t="str">
        <f t="shared" ref="A179:A186" si="18">IF(B179="","",A178+1)</f>
        <v/>
      </c>
      <c r="B179" s="487"/>
      <c r="C179" s="273"/>
      <c r="D179" s="260"/>
      <c r="E179" s="260"/>
      <c r="F179" s="260"/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546"/>
    </row>
    <row r="180" spans="1:33" s="69" customFormat="1">
      <c r="A180" s="482" t="str">
        <f t="shared" si="18"/>
        <v/>
      </c>
      <c r="B180" s="487"/>
      <c r="C180" s="273"/>
      <c r="D180" s="260"/>
      <c r="E180" s="260"/>
      <c r="F180" s="260"/>
      <c r="G180" s="260"/>
      <c r="H180" s="260"/>
      <c r="I180" s="260"/>
      <c r="J180" s="260"/>
      <c r="K180" s="260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546"/>
    </row>
    <row r="181" spans="1:33" s="69" customFormat="1">
      <c r="A181" s="482" t="str">
        <f t="shared" si="18"/>
        <v/>
      </c>
      <c r="B181" s="487"/>
      <c r="C181" s="273"/>
      <c r="D181" s="260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546"/>
    </row>
    <row r="182" spans="1:33" s="69" customFormat="1">
      <c r="A182" s="482" t="str">
        <f t="shared" si="18"/>
        <v/>
      </c>
      <c r="B182" s="487"/>
      <c r="C182" s="273"/>
      <c r="D182" s="260"/>
      <c r="E182" s="260"/>
      <c r="F182" s="260"/>
      <c r="G182" s="260"/>
      <c r="H182" s="260"/>
      <c r="I182" s="260"/>
      <c r="J182" s="260"/>
      <c r="K182" s="260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60"/>
      <c r="AE182" s="260"/>
      <c r="AF182" s="260"/>
      <c r="AG182" s="546"/>
    </row>
    <row r="183" spans="1:33" s="69" customFormat="1">
      <c r="A183" s="482" t="str">
        <f t="shared" si="18"/>
        <v/>
      </c>
      <c r="B183" s="487"/>
      <c r="C183" s="273"/>
      <c r="D183" s="260"/>
      <c r="E183" s="260"/>
      <c r="F183" s="260"/>
      <c r="G183" s="260"/>
      <c r="H183" s="260"/>
      <c r="I183" s="260"/>
      <c r="J183" s="260"/>
      <c r="K183" s="260"/>
      <c r="L183" s="260"/>
      <c r="M183" s="260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60"/>
      <c r="Y183" s="260"/>
      <c r="Z183" s="260"/>
      <c r="AA183" s="260"/>
      <c r="AB183" s="260"/>
      <c r="AC183" s="260"/>
      <c r="AD183" s="260"/>
      <c r="AE183" s="260"/>
      <c r="AF183" s="260"/>
      <c r="AG183" s="546"/>
    </row>
    <row r="184" spans="1:33" s="69" customFormat="1">
      <c r="A184" s="482" t="str">
        <f t="shared" si="18"/>
        <v/>
      </c>
      <c r="B184" s="487"/>
      <c r="C184" s="273"/>
      <c r="D184" s="260"/>
      <c r="E184" s="260"/>
      <c r="F184" s="260"/>
      <c r="G184" s="260"/>
      <c r="H184" s="260"/>
      <c r="I184" s="260"/>
      <c r="J184" s="260"/>
      <c r="K184" s="260"/>
      <c r="L184" s="260"/>
      <c r="M184" s="260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546"/>
    </row>
    <row r="185" spans="1:33" s="69" customFormat="1">
      <c r="A185" s="482" t="str">
        <f t="shared" si="18"/>
        <v/>
      </c>
      <c r="B185" s="487"/>
      <c r="C185" s="273"/>
      <c r="D185" s="260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546"/>
    </row>
    <row r="186" spans="1:33" s="69" customFormat="1" ht="10.8" thickBot="1">
      <c r="A186" s="483" t="str">
        <f t="shared" si="18"/>
        <v/>
      </c>
      <c r="B186" s="488"/>
      <c r="C186" s="552"/>
      <c r="D186" s="553"/>
      <c r="E186" s="553"/>
      <c r="F186" s="553"/>
      <c r="G186" s="553"/>
      <c r="H186" s="553"/>
      <c r="I186" s="553"/>
      <c r="J186" s="553"/>
      <c r="K186" s="553"/>
      <c r="L186" s="553"/>
      <c r="M186" s="553"/>
      <c r="N186" s="553"/>
      <c r="O186" s="553"/>
      <c r="P186" s="553"/>
      <c r="Q186" s="553"/>
      <c r="R186" s="553"/>
      <c r="S186" s="553"/>
      <c r="T186" s="553"/>
      <c r="U186" s="553"/>
      <c r="V186" s="553"/>
      <c r="W186" s="553"/>
      <c r="X186" s="553"/>
      <c r="Y186" s="553"/>
      <c r="Z186" s="553"/>
      <c r="AA186" s="553"/>
      <c r="AB186" s="553"/>
      <c r="AC186" s="553"/>
      <c r="AD186" s="553"/>
      <c r="AE186" s="553"/>
      <c r="AF186" s="553"/>
      <c r="AG186" s="554"/>
    </row>
    <row r="187" spans="1:33" s="80" customFormat="1" ht="19.5" customHeight="1">
      <c r="A187" s="79"/>
      <c r="B187" s="80" t="s">
        <v>141</v>
      </c>
    </row>
    <row r="188" spans="1:33" s="8" customFormat="1">
      <c r="A188" s="678" t="s">
        <v>10</v>
      </c>
      <c r="B188" s="680" t="s">
        <v>213</v>
      </c>
      <c r="C188" s="682" t="s">
        <v>0</v>
      </c>
      <c r="D188" s="36" t="str">
        <f>IF(Analiza!G$80="","",Analiza!G$80)</f>
        <v>Faza inwest.</v>
      </c>
      <c r="E188" s="36" t="str">
        <f>IF(Analiza!H$80="","",Analiza!H$80)</f>
        <v>Faza inwest.</v>
      </c>
      <c r="F188" s="36" t="str">
        <f>IF(Analiza!I$80="","",Analiza!I$80)</f>
        <v>Faza oper.</v>
      </c>
      <c r="G188" s="36" t="str">
        <f>IF(Analiza!J$80="","",Analiza!J$80)</f>
        <v>Faza oper.</v>
      </c>
      <c r="H188" s="36" t="str">
        <f>IF(Analiza!K$80="","",Analiza!K$80)</f>
        <v>Faza oper.</v>
      </c>
      <c r="I188" s="36" t="str">
        <f>IF(Analiza!L$80="","",Analiza!L$80)</f>
        <v>Faza oper.</v>
      </c>
      <c r="J188" s="36" t="str">
        <f>IF(Analiza!M$80="","",Analiza!M$80)</f>
        <v>Faza oper.</v>
      </c>
      <c r="K188" s="36" t="str">
        <f>IF(Analiza!N$80="","",Analiza!N$80)</f>
        <v>Faza oper.</v>
      </c>
      <c r="L188" s="36" t="str">
        <f>IF(Analiza!O$80="","",Analiza!O$80)</f>
        <v>Faza oper.</v>
      </c>
      <c r="M188" s="36" t="str">
        <f>IF(Analiza!P$80="","",Analiza!P$80)</f>
        <v>Faza oper.</v>
      </c>
      <c r="N188" s="36" t="str">
        <f>IF(Analiza!Q$80="","",Analiza!Q$80)</f>
        <v>Faza oper.</v>
      </c>
      <c r="O188" s="36" t="str">
        <f>IF(Analiza!R$80="","",Analiza!R$80)</f>
        <v>Faza oper.</v>
      </c>
      <c r="P188" s="36" t="str">
        <f>IF(Analiza!S$80="","",Analiza!S$80)</f>
        <v>Faza oper.</v>
      </c>
      <c r="Q188" s="36" t="str">
        <f>IF(Analiza!T$80="","",Analiza!T$80)</f>
        <v>Faza oper.</v>
      </c>
      <c r="R188" s="36" t="str">
        <f>IF(Analiza!U$80="","",Analiza!U$80)</f>
        <v>Faza oper.</v>
      </c>
      <c r="S188" s="36" t="str">
        <f>IF(Analiza!V$80="","",Analiza!V$80)</f>
        <v/>
      </c>
      <c r="T188" s="36" t="str">
        <f>IF(Analiza!W$80="","",Analiza!W$80)</f>
        <v/>
      </c>
      <c r="U188" s="36" t="str">
        <f>IF(Analiza!X$80="","",Analiza!X$80)</f>
        <v/>
      </c>
      <c r="V188" s="36" t="str">
        <f>IF(Analiza!Y$80="","",Analiza!Y$80)</f>
        <v/>
      </c>
      <c r="W188" s="36" t="str">
        <f>IF(Analiza!Z$80="","",Analiza!Z$80)</f>
        <v/>
      </c>
      <c r="X188" s="36" t="str">
        <f>IF(Analiza!AA$80="","",Analiza!AA$80)</f>
        <v/>
      </c>
      <c r="Y188" s="36" t="str">
        <f>IF(Analiza!AB$80="","",Analiza!AB$80)</f>
        <v/>
      </c>
      <c r="Z188" s="36" t="str">
        <f>IF(Analiza!AC$80="","",Analiza!AC$80)</f>
        <v/>
      </c>
      <c r="AA188" s="36" t="str">
        <f>IF(Analiza!AD$80="","",Analiza!AD$80)</f>
        <v/>
      </c>
      <c r="AB188" s="36" t="str">
        <f>IF(Analiza!AE$80="","",Analiza!AE$80)</f>
        <v/>
      </c>
      <c r="AC188" s="36" t="str">
        <f>IF(Analiza!AF$80="","",Analiza!AF$80)</f>
        <v/>
      </c>
      <c r="AD188" s="36" t="str">
        <f>IF(Analiza!AG$80="","",Analiza!AG$80)</f>
        <v/>
      </c>
      <c r="AE188" s="36" t="str">
        <f>IF(Analiza!AH$80="","",Analiza!AH$80)</f>
        <v/>
      </c>
      <c r="AF188" s="36" t="str">
        <f>IF(Analiza!AI$80="","",Analiza!AI$80)</f>
        <v/>
      </c>
      <c r="AG188" s="36" t="str">
        <f>IF(Analiza!AJ$80="","",Analiza!AJ$80)</f>
        <v/>
      </c>
    </row>
    <row r="189" spans="1:33" s="8" customFormat="1" ht="10.8" thickBot="1">
      <c r="A189" s="679"/>
      <c r="B189" s="681"/>
      <c r="C189" s="683"/>
      <c r="D189" s="550">
        <f>IF(Analiza!G$81="","",Analiza!G$81)</f>
        <v>2020</v>
      </c>
      <c r="E189" s="550">
        <f>IF(Analiza!H$81="","",Analiza!H$81)</f>
        <v>2021</v>
      </c>
      <c r="F189" s="550">
        <f>IF(Analiza!I$81="","",Analiza!I$81)</f>
        <v>2022</v>
      </c>
      <c r="G189" s="550">
        <f>IF(Analiza!J$81="","",Analiza!J$81)</f>
        <v>2023</v>
      </c>
      <c r="H189" s="550">
        <f>IF(Analiza!K$81="","",Analiza!K$81)</f>
        <v>2024</v>
      </c>
      <c r="I189" s="550">
        <f>IF(Analiza!L$81="","",Analiza!L$81)</f>
        <v>2025</v>
      </c>
      <c r="J189" s="550">
        <f>IF(Analiza!M$81="","",Analiza!M$81)</f>
        <v>2026</v>
      </c>
      <c r="K189" s="550">
        <f>IF(Analiza!N$81="","",Analiza!N$81)</f>
        <v>2027</v>
      </c>
      <c r="L189" s="550">
        <f>IF(Analiza!O$81="","",Analiza!O$81)</f>
        <v>2028</v>
      </c>
      <c r="M189" s="550">
        <f>IF(Analiza!P$81="","",Analiza!P$81)</f>
        <v>2029</v>
      </c>
      <c r="N189" s="550">
        <f>IF(Analiza!Q$81="","",Analiza!Q$81)</f>
        <v>2030</v>
      </c>
      <c r="O189" s="550">
        <f>IF(Analiza!R$81="","",Analiza!R$81)</f>
        <v>2031</v>
      </c>
      <c r="P189" s="550">
        <f>IF(Analiza!S$81="","",Analiza!S$81)</f>
        <v>2032</v>
      </c>
      <c r="Q189" s="550">
        <f>IF(Analiza!T$81="","",Analiza!T$81)</f>
        <v>2033</v>
      </c>
      <c r="R189" s="550">
        <f>IF(Analiza!U$81="","",Analiza!U$81)</f>
        <v>2034</v>
      </c>
      <c r="S189" s="550" t="str">
        <f>IF(Analiza!V$81="","",Analiza!V$81)</f>
        <v/>
      </c>
      <c r="T189" s="550" t="str">
        <f>IF(Analiza!W$81="","",Analiza!W$81)</f>
        <v/>
      </c>
      <c r="U189" s="550" t="str">
        <f>IF(Analiza!X$81="","",Analiza!X$81)</f>
        <v/>
      </c>
      <c r="V189" s="550" t="str">
        <f>IF(Analiza!Y$81="","",Analiza!Y$81)</f>
        <v/>
      </c>
      <c r="W189" s="550" t="str">
        <f>IF(Analiza!Z$81="","",Analiza!Z$81)</f>
        <v/>
      </c>
      <c r="X189" s="550" t="str">
        <f>IF(Analiza!AA$81="","",Analiza!AA$81)</f>
        <v/>
      </c>
      <c r="Y189" s="550" t="str">
        <f>IF(Analiza!AB$81="","",Analiza!AB$81)</f>
        <v/>
      </c>
      <c r="Z189" s="550" t="str">
        <f>IF(Analiza!AC$81="","",Analiza!AC$81)</f>
        <v/>
      </c>
      <c r="AA189" s="550" t="str">
        <f>IF(Analiza!AD$81="","",Analiza!AD$81)</f>
        <v/>
      </c>
      <c r="AB189" s="550" t="str">
        <f>IF(Analiza!AE$81="","",Analiza!AE$81)</f>
        <v/>
      </c>
      <c r="AC189" s="550" t="str">
        <f>IF(Analiza!AF$81="","",Analiza!AF$81)</f>
        <v/>
      </c>
      <c r="AD189" s="550" t="str">
        <f>IF(Analiza!AG$81="","",Analiza!AG$81)</f>
        <v/>
      </c>
      <c r="AE189" s="550" t="str">
        <f>IF(Analiza!AH$81="","",Analiza!AH$81)</f>
        <v/>
      </c>
      <c r="AF189" s="550" t="str">
        <f>IF(Analiza!AI$81="","",Analiza!AI$81)</f>
        <v/>
      </c>
      <c r="AG189" s="550" t="str">
        <f>IF(Analiza!AJ$81="","",Analiza!AJ$81)</f>
        <v/>
      </c>
    </row>
    <row r="190" spans="1:33" s="69" customFormat="1">
      <c r="A190" s="100" t="str">
        <f>IF(A177="","",A177)</f>
        <v/>
      </c>
      <c r="B190" s="200" t="str">
        <f t="shared" ref="B190:C190" si="19">IF(B177="","",B177)</f>
        <v/>
      </c>
      <c r="C190" s="555" t="str">
        <f t="shared" si="19"/>
        <v/>
      </c>
      <c r="D190" s="542"/>
      <c r="E190" s="543"/>
      <c r="F190" s="543"/>
      <c r="G190" s="543"/>
      <c r="H190" s="543"/>
      <c r="I190" s="543"/>
      <c r="J190" s="543"/>
      <c r="K190" s="543"/>
      <c r="L190" s="543"/>
      <c r="M190" s="543"/>
      <c r="N190" s="543"/>
      <c r="O190" s="543"/>
      <c r="P190" s="543"/>
      <c r="Q190" s="543"/>
      <c r="R190" s="543"/>
      <c r="S190" s="543"/>
      <c r="T190" s="543"/>
      <c r="U190" s="543"/>
      <c r="V190" s="543"/>
      <c r="W190" s="543"/>
      <c r="X190" s="543"/>
      <c r="Y190" s="543"/>
      <c r="Z190" s="543"/>
      <c r="AA190" s="543"/>
      <c r="AB190" s="543"/>
      <c r="AC190" s="543"/>
      <c r="AD190" s="543"/>
      <c r="AE190" s="543"/>
      <c r="AF190" s="543"/>
      <c r="AG190" s="544"/>
    </row>
    <row r="191" spans="1:33" s="69" customFormat="1">
      <c r="A191" s="94" t="str">
        <f t="shared" ref="A191:C199" si="20">IF(A178="","",A178)</f>
        <v/>
      </c>
      <c r="B191" s="204" t="str">
        <f t="shared" si="20"/>
        <v/>
      </c>
      <c r="C191" s="556" t="str">
        <f t="shared" si="20"/>
        <v/>
      </c>
      <c r="D191" s="545"/>
      <c r="E191" s="260"/>
      <c r="F191" s="260"/>
      <c r="G191" s="260"/>
      <c r="H191" s="260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546"/>
    </row>
    <row r="192" spans="1:33" s="69" customFormat="1">
      <c r="A192" s="94" t="str">
        <f t="shared" si="20"/>
        <v/>
      </c>
      <c r="B192" s="204" t="str">
        <f t="shared" si="20"/>
        <v/>
      </c>
      <c r="C192" s="556" t="str">
        <f t="shared" si="20"/>
        <v/>
      </c>
      <c r="D192" s="545"/>
      <c r="E192" s="260"/>
      <c r="F192" s="260"/>
      <c r="G192" s="260"/>
      <c r="H192" s="260"/>
      <c r="I192" s="260"/>
      <c r="J192" s="260"/>
      <c r="K192" s="260"/>
      <c r="L192" s="260"/>
      <c r="M192" s="260"/>
      <c r="N192" s="260"/>
      <c r="O192" s="260"/>
      <c r="P192" s="260"/>
      <c r="Q192" s="260"/>
      <c r="R192" s="260"/>
      <c r="S192" s="260"/>
      <c r="T192" s="260"/>
      <c r="U192" s="260"/>
      <c r="V192" s="260"/>
      <c r="W192" s="260"/>
      <c r="X192" s="260"/>
      <c r="Y192" s="260"/>
      <c r="Z192" s="260"/>
      <c r="AA192" s="260"/>
      <c r="AB192" s="260"/>
      <c r="AC192" s="260"/>
      <c r="AD192" s="260"/>
      <c r="AE192" s="260"/>
      <c r="AF192" s="260"/>
      <c r="AG192" s="546"/>
    </row>
    <row r="193" spans="1:40" s="69" customFormat="1">
      <c r="A193" s="94" t="str">
        <f t="shared" si="20"/>
        <v/>
      </c>
      <c r="B193" s="204" t="str">
        <f t="shared" si="20"/>
        <v/>
      </c>
      <c r="C193" s="556" t="str">
        <f t="shared" si="20"/>
        <v/>
      </c>
      <c r="D193" s="545"/>
      <c r="E193" s="260"/>
      <c r="F193" s="260"/>
      <c r="G193" s="260"/>
      <c r="H193" s="260"/>
      <c r="I193" s="260"/>
      <c r="J193" s="260"/>
      <c r="K193" s="260"/>
      <c r="L193" s="260"/>
      <c r="M193" s="260"/>
      <c r="N193" s="260"/>
      <c r="O193" s="260"/>
      <c r="P193" s="260"/>
      <c r="Q193" s="260"/>
      <c r="R193" s="260"/>
      <c r="S193" s="260"/>
      <c r="T193" s="260"/>
      <c r="U193" s="260"/>
      <c r="V193" s="260"/>
      <c r="W193" s="260"/>
      <c r="X193" s="260"/>
      <c r="Y193" s="260"/>
      <c r="Z193" s="260"/>
      <c r="AA193" s="260"/>
      <c r="AB193" s="260"/>
      <c r="AC193" s="260"/>
      <c r="AD193" s="260"/>
      <c r="AE193" s="260"/>
      <c r="AF193" s="260"/>
      <c r="AG193" s="546"/>
    </row>
    <row r="194" spans="1:40" s="69" customFormat="1">
      <c r="A194" s="94" t="str">
        <f t="shared" si="20"/>
        <v/>
      </c>
      <c r="B194" s="204" t="str">
        <f t="shared" si="20"/>
        <v/>
      </c>
      <c r="C194" s="556" t="str">
        <f t="shared" si="20"/>
        <v/>
      </c>
      <c r="D194" s="545"/>
      <c r="E194" s="260"/>
      <c r="F194" s="260"/>
      <c r="G194" s="260"/>
      <c r="H194" s="260"/>
      <c r="I194" s="260"/>
      <c r="J194" s="260"/>
      <c r="K194" s="260"/>
      <c r="L194" s="260"/>
      <c r="M194" s="260"/>
      <c r="N194" s="260"/>
      <c r="O194" s="260"/>
      <c r="P194" s="260"/>
      <c r="Q194" s="260"/>
      <c r="R194" s="260"/>
      <c r="S194" s="260"/>
      <c r="T194" s="260"/>
      <c r="U194" s="260"/>
      <c r="V194" s="260"/>
      <c r="W194" s="260"/>
      <c r="X194" s="260"/>
      <c r="Y194" s="260"/>
      <c r="Z194" s="260"/>
      <c r="AA194" s="260"/>
      <c r="AB194" s="260"/>
      <c r="AC194" s="260"/>
      <c r="AD194" s="260"/>
      <c r="AE194" s="260"/>
      <c r="AF194" s="260"/>
      <c r="AG194" s="546"/>
    </row>
    <row r="195" spans="1:40" s="69" customFormat="1">
      <c r="A195" s="94" t="str">
        <f t="shared" si="20"/>
        <v/>
      </c>
      <c r="B195" s="204" t="str">
        <f t="shared" si="20"/>
        <v/>
      </c>
      <c r="C195" s="556" t="str">
        <f t="shared" si="20"/>
        <v/>
      </c>
      <c r="D195" s="545"/>
      <c r="E195" s="260"/>
      <c r="F195" s="260"/>
      <c r="G195" s="260"/>
      <c r="H195" s="260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0"/>
      <c r="U195" s="260"/>
      <c r="V195" s="260"/>
      <c r="W195" s="260"/>
      <c r="X195" s="260"/>
      <c r="Y195" s="260"/>
      <c r="Z195" s="260"/>
      <c r="AA195" s="260"/>
      <c r="AB195" s="260"/>
      <c r="AC195" s="260"/>
      <c r="AD195" s="260"/>
      <c r="AE195" s="260"/>
      <c r="AF195" s="260"/>
      <c r="AG195" s="546"/>
    </row>
    <row r="196" spans="1:40" s="69" customFormat="1">
      <c r="A196" s="94" t="str">
        <f t="shared" si="20"/>
        <v/>
      </c>
      <c r="B196" s="204" t="str">
        <f t="shared" si="20"/>
        <v/>
      </c>
      <c r="C196" s="556" t="str">
        <f t="shared" si="20"/>
        <v/>
      </c>
      <c r="D196" s="545"/>
      <c r="E196" s="260"/>
      <c r="F196" s="260"/>
      <c r="G196" s="260"/>
      <c r="H196" s="260"/>
      <c r="I196" s="260"/>
      <c r="J196" s="260"/>
      <c r="K196" s="260"/>
      <c r="L196" s="260"/>
      <c r="M196" s="260"/>
      <c r="N196" s="260"/>
      <c r="O196" s="260"/>
      <c r="P196" s="260"/>
      <c r="Q196" s="260"/>
      <c r="R196" s="260"/>
      <c r="S196" s="260"/>
      <c r="T196" s="260"/>
      <c r="U196" s="260"/>
      <c r="V196" s="260"/>
      <c r="W196" s="260"/>
      <c r="X196" s="260"/>
      <c r="Y196" s="260"/>
      <c r="Z196" s="260"/>
      <c r="AA196" s="260"/>
      <c r="AB196" s="260"/>
      <c r="AC196" s="260"/>
      <c r="AD196" s="260"/>
      <c r="AE196" s="260"/>
      <c r="AF196" s="260"/>
      <c r="AG196" s="546"/>
    </row>
    <row r="197" spans="1:40" s="69" customFormat="1">
      <c r="A197" s="94" t="str">
        <f t="shared" si="20"/>
        <v/>
      </c>
      <c r="B197" s="204" t="str">
        <f t="shared" si="20"/>
        <v/>
      </c>
      <c r="C197" s="556" t="str">
        <f t="shared" si="20"/>
        <v/>
      </c>
      <c r="D197" s="545"/>
      <c r="E197" s="260"/>
      <c r="F197" s="260"/>
      <c r="G197" s="260"/>
      <c r="H197" s="260"/>
      <c r="I197" s="260"/>
      <c r="J197" s="260"/>
      <c r="K197" s="260"/>
      <c r="L197" s="260"/>
      <c r="M197" s="260"/>
      <c r="N197" s="260"/>
      <c r="O197" s="260"/>
      <c r="P197" s="260"/>
      <c r="Q197" s="260"/>
      <c r="R197" s="260"/>
      <c r="S197" s="260"/>
      <c r="T197" s="260"/>
      <c r="U197" s="260"/>
      <c r="V197" s="260"/>
      <c r="W197" s="260"/>
      <c r="X197" s="260"/>
      <c r="Y197" s="260"/>
      <c r="Z197" s="260"/>
      <c r="AA197" s="260"/>
      <c r="AB197" s="260"/>
      <c r="AC197" s="260"/>
      <c r="AD197" s="260"/>
      <c r="AE197" s="260"/>
      <c r="AF197" s="260"/>
      <c r="AG197" s="546"/>
    </row>
    <row r="198" spans="1:40" s="69" customFormat="1">
      <c r="A198" s="94" t="str">
        <f t="shared" si="20"/>
        <v/>
      </c>
      <c r="B198" s="204" t="str">
        <f t="shared" si="20"/>
        <v/>
      </c>
      <c r="C198" s="556" t="str">
        <f t="shared" si="20"/>
        <v/>
      </c>
      <c r="D198" s="545"/>
      <c r="E198" s="260"/>
      <c r="F198" s="260"/>
      <c r="G198" s="260"/>
      <c r="H198" s="260"/>
      <c r="I198" s="260"/>
      <c r="J198" s="260"/>
      <c r="K198" s="260"/>
      <c r="L198" s="260"/>
      <c r="M198" s="260"/>
      <c r="N198" s="260"/>
      <c r="O198" s="260"/>
      <c r="P198" s="260"/>
      <c r="Q198" s="260"/>
      <c r="R198" s="260"/>
      <c r="S198" s="260"/>
      <c r="T198" s="260"/>
      <c r="U198" s="260"/>
      <c r="V198" s="260"/>
      <c r="W198" s="260"/>
      <c r="X198" s="260"/>
      <c r="Y198" s="260"/>
      <c r="Z198" s="260"/>
      <c r="AA198" s="260"/>
      <c r="AB198" s="260"/>
      <c r="AC198" s="260"/>
      <c r="AD198" s="260"/>
      <c r="AE198" s="260"/>
      <c r="AF198" s="260"/>
      <c r="AG198" s="546"/>
    </row>
    <row r="199" spans="1:40" s="69" customFormat="1" ht="10.8" thickBot="1">
      <c r="A199" s="94" t="str">
        <f t="shared" si="20"/>
        <v/>
      </c>
      <c r="B199" s="204" t="str">
        <f t="shared" si="20"/>
        <v/>
      </c>
      <c r="C199" s="556" t="str">
        <f t="shared" si="20"/>
        <v/>
      </c>
      <c r="D199" s="559"/>
      <c r="E199" s="553"/>
      <c r="F199" s="553"/>
      <c r="G199" s="553"/>
      <c r="H199" s="553"/>
      <c r="I199" s="553"/>
      <c r="J199" s="553"/>
      <c r="K199" s="553"/>
      <c r="L199" s="553"/>
      <c r="M199" s="553"/>
      <c r="N199" s="553"/>
      <c r="O199" s="553"/>
      <c r="P199" s="553"/>
      <c r="Q199" s="553"/>
      <c r="R199" s="553"/>
      <c r="S199" s="553"/>
      <c r="T199" s="553"/>
      <c r="U199" s="553"/>
      <c r="V199" s="553"/>
      <c r="W199" s="553"/>
      <c r="X199" s="553"/>
      <c r="Y199" s="553"/>
      <c r="Z199" s="553"/>
      <c r="AA199" s="553"/>
      <c r="AB199" s="553"/>
      <c r="AC199" s="553"/>
      <c r="AD199" s="553"/>
      <c r="AE199" s="553"/>
      <c r="AF199" s="553"/>
      <c r="AG199" s="554"/>
    </row>
    <row r="200" spans="1:40" s="402" customFormat="1" ht="18" customHeight="1">
      <c r="A200" s="401" t="s">
        <v>211</v>
      </c>
      <c r="B200" s="402" t="s">
        <v>212</v>
      </c>
      <c r="D200" s="557"/>
      <c r="E200" s="557"/>
      <c r="F200" s="557"/>
      <c r="G200" s="557"/>
      <c r="H200" s="558"/>
      <c r="I200" s="557"/>
      <c r="J200" s="557"/>
      <c r="K200" s="557"/>
      <c r="L200" s="557"/>
      <c r="M200" s="557"/>
      <c r="N200" s="557"/>
      <c r="O200" s="557"/>
      <c r="P200" s="557"/>
      <c r="Q200" s="557"/>
      <c r="R200" s="557"/>
      <c r="S200" s="557"/>
      <c r="T200" s="557"/>
      <c r="U200" s="557"/>
      <c r="V200" s="557"/>
      <c r="W200" s="557"/>
      <c r="X200" s="557"/>
      <c r="Y200" s="557"/>
      <c r="Z200" s="557"/>
      <c r="AA200" s="557"/>
      <c r="AB200" s="557"/>
      <c r="AC200" s="557"/>
      <c r="AD200" s="557"/>
      <c r="AE200" s="557"/>
      <c r="AF200" s="557"/>
      <c r="AG200" s="557"/>
    </row>
    <row r="201" spans="1:40" s="405" customFormat="1" ht="19.5" customHeight="1">
      <c r="A201" s="404"/>
      <c r="B201" s="405" t="s">
        <v>142</v>
      </c>
    </row>
    <row r="202" spans="1:40" s="8" customFormat="1" ht="11.25" customHeight="1">
      <c r="A202" s="678" t="s">
        <v>22</v>
      </c>
      <c r="B202" s="680" t="s">
        <v>487</v>
      </c>
      <c r="C202" s="682" t="s">
        <v>0</v>
      </c>
      <c r="D202" s="682" t="s">
        <v>61</v>
      </c>
      <c r="E202" s="36" t="str">
        <f>IF(Analiza!G$80="","",Analiza!G$80)</f>
        <v>Faza inwest.</v>
      </c>
      <c r="F202" s="36" t="str">
        <f>IF(Analiza!H$80="","",Analiza!H$80)</f>
        <v>Faza inwest.</v>
      </c>
      <c r="G202" s="36" t="str">
        <f>IF(Analiza!I$80="","",Analiza!I$80)</f>
        <v>Faza oper.</v>
      </c>
      <c r="H202" s="36" t="str">
        <f>IF(Analiza!J$80="","",Analiza!J$80)</f>
        <v>Faza oper.</v>
      </c>
      <c r="I202" s="36" t="str">
        <f>IF(Analiza!K$80="","",Analiza!K$80)</f>
        <v>Faza oper.</v>
      </c>
      <c r="J202" s="36" t="str">
        <f>IF(Analiza!L$80="","",Analiza!L$80)</f>
        <v>Faza oper.</v>
      </c>
      <c r="K202" s="36" t="str">
        <f>IF(Analiza!M$80="","",Analiza!M$80)</f>
        <v>Faza oper.</v>
      </c>
      <c r="L202" s="36" t="str">
        <f>IF(Analiza!N$80="","",Analiza!N$80)</f>
        <v>Faza oper.</v>
      </c>
      <c r="M202" s="36" t="str">
        <f>IF(Analiza!O$80="","",Analiza!O$80)</f>
        <v>Faza oper.</v>
      </c>
      <c r="N202" s="36" t="str">
        <f>IF(Analiza!P$80="","",Analiza!P$80)</f>
        <v>Faza oper.</v>
      </c>
      <c r="O202" s="36" t="str">
        <f>IF(Analiza!Q$80="","",Analiza!Q$80)</f>
        <v>Faza oper.</v>
      </c>
      <c r="P202" s="36" t="str">
        <f>IF(Analiza!R$80="","",Analiza!R$80)</f>
        <v>Faza oper.</v>
      </c>
      <c r="Q202" s="36" t="str">
        <f>IF(Analiza!S$80="","",Analiza!S$80)</f>
        <v>Faza oper.</v>
      </c>
      <c r="R202" s="36" t="str">
        <f>IF(Analiza!T$80="","",Analiza!T$80)</f>
        <v>Faza oper.</v>
      </c>
      <c r="S202" s="36" t="str">
        <f>IF(Analiza!U$80="","",Analiza!U$80)</f>
        <v>Faza oper.</v>
      </c>
      <c r="T202" s="36" t="str">
        <f>IF(Analiza!V$80="","",Analiza!V$80)</f>
        <v/>
      </c>
      <c r="U202" s="36" t="str">
        <f>IF(Analiza!W$80="","",Analiza!W$80)</f>
        <v/>
      </c>
      <c r="V202" s="36" t="str">
        <f>IF(Analiza!X$80="","",Analiza!X$80)</f>
        <v/>
      </c>
      <c r="W202" s="36" t="str">
        <f>IF(Analiza!Y$80="","",Analiza!Y$80)</f>
        <v/>
      </c>
      <c r="X202" s="36" t="str">
        <f>IF(Analiza!Z$80="","",Analiza!Z$80)</f>
        <v/>
      </c>
      <c r="Y202" s="36" t="str">
        <f>IF(Analiza!AA$80="","",Analiza!AA$80)</f>
        <v/>
      </c>
      <c r="Z202" s="36" t="str">
        <f>IF(Analiza!AB$80="","",Analiza!AB$80)</f>
        <v/>
      </c>
      <c r="AA202" s="36" t="str">
        <f>IF(Analiza!AC$80="","",Analiza!AC$80)</f>
        <v/>
      </c>
      <c r="AB202" s="36" t="str">
        <f>IF(Analiza!AD$80="","",Analiza!AD$80)</f>
        <v/>
      </c>
      <c r="AC202" s="36" t="str">
        <f>IF(Analiza!AE$80="","",Analiza!AE$80)</f>
        <v/>
      </c>
      <c r="AD202" s="36" t="str">
        <f>IF(Analiza!AF$80="","",Analiza!AF$80)</f>
        <v/>
      </c>
      <c r="AE202" s="36" t="str">
        <f>IF(Analiza!AG$80="","",Analiza!AG$80)</f>
        <v/>
      </c>
      <c r="AF202" s="36" t="str">
        <f>IF(Analiza!AH$80="","",Analiza!AH$80)</f>
        <v/>
      </c>
      <c r="AG202" s="36" t="str">
        <f>IF(Analiza!AI$80="","",Analiza!AI$80)</f>
        <v/>
      </c>
      <c r="AH202" s="36" t="str">
        <f>IF(Analiza!AJ$80="","",Analiza!AJ$80)</f>
        <v/>
      </c>
    </row>
    <row r="203" spans="1:40" s="8" customFormat="1" ht="11.25" customHeight="1" thickBot="1">
      <c r="A203" s="686"/>
      <c r="B203" s="681"/>
      <c r="C203" s="687"/>
      <c r="D203" s="688"/>
      <c r="E203" s="550">
        <f>IF(Analiza!G$81="","",Analiza!G$81)</f>
        <v>2020</v>
      </c>
      <c r="F203" s="550">
        <f>IF(Analiza!H$81="","",Analiza!H$81)</f>
        <v>2021</v>
      </c>
      <c r="G203" s="550">
        <f>IF(Analiza!I$81="","",Analiza!I$81)</f>
        <v>2022</v>
      </c>
      <c r="H203" s="550">
        <f>IF(Analiza!J$81="","",Analiza!J$81)</f>
        <v>2023</v>
      </c>
      <c r="I203" s="550">
        <f>IF(Analiza!K$81="","",Analiza!K$81)</f>
        <v>2024</v>
      </c>
      <c r="J203" s="550">
        <f>IF(Analiza!L$81="","",Analiza!L$81)</f>
        <v>2025</v>
      </c>
      <c r="K203" s="550">
        <f>IF(Analiza!M$81="","",Analiza!M$81)</f>
        <v>2026</v>
      </c>
      <c r="L203" s="550">
        <f>IF(Analiza!N$81="","",Analiza!N$81)</f>
        <v>2027</v>
      </c>
      <c r="M203" s="550">
        <f>IF(Analiza!O$81="","",Analiza!O$81)</f>
        <v>2028</v>
      </c>
      <c r="N203" s="550">
        <f>IF(Analiza!P$81="","",Analiza!P$81)</f>
        <v>2029</v>
      </c>
      <c r="O203" s="550">
        <f>IF(Analiza!Q$81="","",Analiza!Q$81)</f>
        <v>2030</v>
      </c>
      <c r="P203" s="550">
        <f>IF(Analiza!R$81="","",Analiza!R$81)</f>
        <v>2031</v>
      </c>
      <c r="Q203" s="550">
        <f>IF(Analiza!S$81="","",Analiza!S$81)</f>
        <v>2032</v>
      </c>
      <c r="R203" s="550">
        <f>IF(Analiza!T$81="","",Analiza!T$81)</f>
        <v>2033</v>
      </c>
      <c r="S203" s="550">
        <f>IF(Analiza!U$81="","",Analiza!U$81)</f>
        <v>2034</v>
      </c>
      <c r="T203" s="550" t="str">
        <f>IF(Analiza!V$81="","",Analiza!V$81)</f>
        <v/>
      </c>
      <c r="U203" s="550" t="str">
        <f>IF(Analiza!W$81="","",Analiza!W$81)</f>
        <v/>
      </c>
      <c r="V203" s="550" t="str">
        <f>IF(Analiza!X$81="","",Analiza!X$81)</f>
        <v/>
      </c>
      <c r="W203" s="550" t="str">
        <f>IF(Analiza!Y$81="","",Analiza!Y$81)</f>
        <v/>
      </c>
      <c r="X203" s="550" t="str">
        <f>IF(Analiza!Z$81="","",Analiza!Z$81)</f>
        <v/>
      </c>
      <c r="Y203" s="550" t="str">
        <f>IF(Analiza!AA$81="","",Analiza!AA$81)</f>
        <v/>
      </c>
      <c r="Z203" s="550" t="str">
        <f>IF(Analiza!AB$81="","",Analiza!AB$81)</f>
        <v/>
      </c>
      <c r="AA203" s="550" t="str">
        <f>IF(Analiza!AC$81="","",Analiza!AC$81)</f>
        <v/>
      </c>
      <c r="AB203" s="550" t="str">
        <f>IF(Analiza!AD$81="","",Analiza!AD$81)</f>
        <v/>
      </c>
      <c r="AC203" s="550" t="str">
        <f>IF(Analiza!AE$81="","",Analiza!AE$81)</f>
        <v/>
      </c>
      <c r="AD203" s="550" t="str">
        <f>IF(Analiza!AF$81="","",Analiza!AF$81)</f>
        <v/>
      </c>
      <c r="AE203" s="550" t="str">
        <f>IF(Analiza!AG$81="","",Analiza!AG$81)</f>
        <v/>
      </c>
      <c r="AF203" s="550" t="str">
        <f>IF(Analiza!AH$81="","",Analiza!AH$81)</f>
        <v/>
      </c>
      <c r="AG203" s="550" t="str">
        <f>IF(Analiza!AI$81="","",Analiza!AI$81)</f>
        <v/>
      </c>
      <c r="AH203" s="550" t="str">
        <f>IF(Analiza!AJ$81="","",Analiza!AJ$81)</f>
        <v/>
      </c>
    </row>
    <row r="204" spans="1:40" s="70" customFormat="1">
      <c r="A204" s="100" t="str">
        <f t="shared" ref="A204:B213" si="21">IF(A190="","",A190)</f>
        <v/>
      </c>
      <c r="B204" s="200" t="str">
        <f>IF(B190="","",B190)</f>
        <v/>
      </c>
      <c r="C204" s="555" t="str">
        <f>IF(C190="","",CONCATENATE("zł/",C190))</f>
        <v/>
      </c>
      <c r="D204" s="561"/>
      <c r="E204" s="543"/>
      <c r="F204" s="543"/>
      <c r="G204" s="543"/>
      <c r="H204" s="543"/>
      <c r="I204" s="543"/>
      <c r="J204" s="543"/>
      <c r="K204" s="543"/>
      <c r="L204" s="543"/>
      <c r="M204" s="543"/>
      <c r="N204" s="543"/>
      <c r="O204" s="543"/>
      <c r="P204" s="543"/>
      <c r="Q204" s="543"/>
      <c r="R204" s="543"/>
      <c r="S204" s="543"/>
      <c r="T204" s="543"/>
      <c r="U204" s="543"/>
      <c r="V204" s="543"/>
      <c r="W204" s="543"/>
      <c r="X204" s="543"/>
      <c r="Y204" s="543"/>
      <c r="Z204" s="543"/>
      <c r="AA204" s="543"/>
      <c r="AB204" s="543"/>
      <c r="AC204" s="543"/>
      <c r="AD204" s="543"/>
      <c r="AE204" s="543"/>
      <c r="AF204" s="543"/>
      <c r="AG204" s="543"/>
      <c r="AH204" s="544"/>
      <c r="AI204" s="99"/>
      <c r="AJ204" s="98"/>
      <c r="AN204" s="75"/>
    </row>
    <row r="205" spans="1:40" s="70" customFormat="1">
      <c r="A205" s="94" t="str">
        <f t="shared" si="21"/>
        <v/>
      </c>
      <c r="B205" s="204" t="str">
        <f t="shared" si="21"/>
        <v/>
      </c>
      <c r="C205" s="556" t="str">
        <f t="shared" ref="C205:C213" si="22">IF(C191="","",CONCATENATE("zł/",C191))</f>
        <v/>
      </c>
      <c r="D205" s="562"/>
      <c r="E205" s="260"/>
      <c r="F205" s="260"/>
      <c r="G205" s="260"/>
      <c r="H205" s="260"/>
      <c r="I205" s="260"/>
      <c r="J205" s="260"/>
      <c r="K205" s="260"/>
      <c r="L205" s="260"/>
      <c r="M205" s="260"/>
      <c r="N205" s="260"/>
      <c r="O205" s="260"/>
      <c r="P205" s="260"/>
      <c r="Q205" s="260"/>
      <c r="R205" s="260"/>
      <c r="S205" s="260"/>
      <c r="T205" s="260"/>
      <c r="U205" s="260"/>
      <c r="V205" s="260"/>
      <c r="W205" s="260"/>
      <c r="X205" s="260"/>
      <c r="Y205" s="260"/>
      <c r="Z205" s="260"/>
      <c r="AA205" s="260"/>
      <c r="AB205" s="260"/>
      <c r="AC205" s="260"/>
      <c r="AD205" s="260"/>
      <c r="AE205" s="260"/>
      <c r="AF205" s="260"/>
      <c r="AG205" s="260"/>
      <c r="AH205" s="546"/>
      <c r="AI205" s="99"/>
      <c r="AJ205" s="98"/>
      <c r="AN205" s="75"/>
    </row>
    <row r="206" spans="1:40" s="70" customFormat="1">
      <c r="A206" s="94" t="str">
        <f t="shared" si="21"/>
        <v/>
      </c>
      <c r="B206" s="204" t="str">
        <f t="shared" si="21"/>
        <v/>
      </c>
      <c r="C206" s="556" t="str">
        <f t="shared" si="22"/>
        <v/>
      </c>
      <c r="D206" s="562"/>
      <c r="E206" s="260"/>
      <c r="F206" s="260"/>
      <c r="G206" s="260"/>
      <c r="H206" s="260"/>
      <c r="I206" s="260"/>
      <c r="J206" s="260"/>
      <c r="K206" s="260"/>
      <c r="L206" s="260"/>
      <c r="M206" s="260"/>
      <c r="N206" s="260"/>
      <c r="O206" s="260"/>
      <c r="P206" s="260"/>
      <c r="Q206" s="260"/>
      <c r="R206" s="260"/>
      <c r="S206" s="260"/>
      <c r="T206" s="260"/>
      <c r="U206" s="260"/>
      <c r="V206" s="260"/>
      <c r="W206" s="260"/>
      <c r="X206" s="260"/>
      <c r="Y206" s="260"/>
      <c r="Z206" s="260"/>
      <c r="AA206" s="260"/>
      <c r="AB206" s="260"/>
      <c r="AC206" s="260"/>
      <c r="AD206" s="260"/>
      <c r="AE206" s="260"/>
      <c r="AF206" s="260"/>
      <c r="AG206" s="260"/>
      <c r="AH206" s="546"/>
      <c r="AI206" s="99"/>
      <c r="AJ206" s="98"/>
      <c r="AN206" s="75"/>
    </row>
    <row r="207" spans="1:40" s="70" customFormat="1">
      <c r="A207" s="94" t="str">
        <f t="shared" si="21"/>
        <v/>
      </c>
      <c r="B207" s="204" t="str">
        <f t="shared" si="21"/>
        <v/>
      </c>
      <c r="C207" s="556" t="str">
        <f t="shared" si="22"/>
        <v/>
      </c>
      <c r="D207" s="562"/>
      <c r="E207" s="260"/>
      <c r="F207" s="260"/>
      <c r="G207" s="260"/>
      <c r="H207" s="260"/>
      <c r="I207" s="260"/>
      <c r="J207" s="260"/>
      <c r="K207" s="260"/>
      <c r="L207" s="260"/>
      <c r="M207" s="260"/>
      <c r="N207" s="260"/>
      <c r="O207" s="260"/>
      <c r="P207" s="260"/>
      <c r="Q207" s="260"/>
      <c r="R207" s="260"/>
      <c r="S207" s="260"/>
      <c r="T207" s="260"/>
      <c r="U207" s="260"/>
      <c r="V207" s="260"/>
      <c r="W207" s="260"/>
      <c r="X207" s="260"/>
      <c r="Y207" s="260"/>
      <c r="Z207" s="260"/>
      <c r="AA207" s="260"/>
      <c r="AB207" s="260"/>
      <c r="AC207" s="260"/>
      <c r="AD207" s="260"/>
      <c r="AE207" s="260"/>
      <c r="AF207" s="260"/>
      <c r="AG207" s="260"/>
      <c r="AH207" s="546"/>
      <c r="AI207" s="99"/>
      <c r="AJ207" s="98"/>
      <c r="AN207" s="75"/>
    </row>
    <row r="208" spans="1:40" s="70" customFormat="1">
      <c r="A208" s="94" t="str">
        <f t="shared" si="21"/>
        <v/>
      </c>
      <c r="B208" s="204" t="str">
        <f t="shared" si="21"/>
        <v/>
      </c>
      <c r="C208" s="556" t="str">
        <f t="shared" si="22"/>
        <v/>
      </c>
      <c r="D208" s="562"/>
      <c r="E208" s="260"/>
      <c r="F208" s="260"/>
      <c r="G208" s="260"/>
      <c r="H208" s="260"/>
      <c r="I208" s="260"/>
      <c r="J208" s="260"/>
      <c r="K208" s="260"/>
      <c r="L208" s="260"/>
      <c r="M208" s="260"/>
      <c r="N208" s="260"/>
      <c r="O208" s="260"/>
      <c r="P208" s="260"/>
      <c r="Q208" s="260"/>
      <c r="R208" s="260"/>
      <c r="S208" s="260"/>
      <c r="T208" s="260"/>
      <c r="U208" s="260"/>
      <c r="V208" s="260"/>
      <c r="W208" s="260"/>
      <c r="X208" s="260"/>
      <c r="Y208" s="260"/>
      <c r="Z208" s="260"/>
      <c r="AA208" s="260"/>
      <c r="AB208" s="260"/>
      <c r="AC208" s="260"/>
      <c r="AD208" s="260"/>
      <c r="AE208" s="260"/>
      <c r="AF208" s="260"/>
      <c r="AG208" s="260"/>
      <c r="AH208" s="546"/>
      <c r="AI208" s="99"/>
      <c r="AJ208" s="98"/>
      <c r="AN208" s="75"/>
    </row>
    <row r="209" spans="1:40" s="70" customFormat="1">
      <c r="A209" s="94" t="str">
        <f t="shared" si="21"/>
        <v/>
      </c>
      <c r="B209" s="204" t="str">
        <f t="shared" si="21"/>
        <v/>
      </c>
      <c r="C209" s="556" t="str">
        <f t="shared" si="22"/>
        <v/>
      </c>
      <c r="D209" s="562"/>
      <c r="E209" s="260"/>
      <c r="F209" s="260"/>
      <c r="G209" s="260"/>
      <c r="H209" s="260"/>
      <c r="I209" s="260"/>
      <c r="J209" s="260"/>
      <c r="K209" s="260"/>
      <c r="L209" s="260"/>
      <c r="M209" s="260"/>
      <c r="N209" s="260"/>
      <c r="O209" s="260"/>
      <c r="P209" s="260"/>
      <c r="Q209" s="260"/>
      <c r="R209" s="260"/>
      <c r="S209" s="260"/>
      <c r="T209" s="260"/>
      <c r="U209" s="260"/>
      <c r="V209" s="260"/>
      <c r="W209" s="260"/>
      <c r="X209" s="260"/>
      <c r="Y209" s="260"/>
      <c r="Z209" s="260"/>
      <c r="AA209" s="260"/>
      <c r="AB209" s="260"/>
      <c r="AC209" s="260"/>
      <c r="AD209" s="260"/>
      <c r="AE209" s="260"/>
      <c r="AF209" s="260"/>
      <c r="AG209" s="260"/>
      <c r="AH209" s="546"/>
      <c r="AI209" s="99"/>
      <c r="AJ209" s="98"/>
      <c r="AN209" s="75"/>
    </row>
    <row r="210" spans="1:40" s="69" customFormat="1">
      <c r="A210" s="94" t="str">
        <f t="shared" si="21"/>
        <v/>
      </c>
      <c r="B210" s="204" t="str">
        <f t="shared" si="21"/>
        <v/>
      </c>
      <c r="C210" s="556" t="str">
        <f t="shared" si="22"/>
        <v/>
      </c>
      <c r="D210" s="562"/>
      <c r="E210" s="260"/>
      <c r="F210" s="260"/>
      <c r="G210" s="260"/>
      <c r="H210" s="260"/>
      <c r="I210" s="260"/>
      <c r="J210" s="260"/>
      <c r="K210" s="260"/>
      <c r="L210" s="260"/>
      <c r="M210" s="260"/>
      <c r="N210" s="260"/>
      <c r="O210" s="260"/>
      <c r="P210" s="260"/>
      <c r="Q210" s="260"/>
      <c r="R210" s="260"/>
      <c r="S210" s="260"/>
      <c r="T210" s="260"/>
      <c r="U210" s="260"/>
      <c r="V210" s="260"/>
      <c r="W210" s="260"/>
      <c r="X210" s="260"/>
      <c r="Y210" s="260"/>
      <c r="Z210" s="260"/>
      <c r="AA210" s="260"/>
      <c r="AB210" s="260"/>
      <c r="AC210" s="260"/>
      <c r="AD210" s="260"/>
      <c r="AE210" s="260"/>
      <c r="AF210" s="260"/>
      <c r="AG210" s="260"/>
      <c r="AH210" s="546"/>
    </row>
    <row r="211" spans="1:40" s="69" customFormat="1">
      <c r="A211" s="94" t="str">
        <f t="shared" si="21"/>
        <v/>
      </c>
      <c r="B211" s="204" t="str">
        <f t="shared" si="21"/>
        <v/>
      </c>
      <c r="C211" s="556" t="str">
        <f t="shared" si="22"/>
        <v/>
      </c>
      <c r="D211" s="562"/>
      <c r="E211" s="260"/>
      <c r="F211" s="260"/>
      <c r="G211" s="260"/>
      <c r="H211" s="260"/>
      <c r="I211" s="260"/>
      <c r="J211" s="260"/>
      <c r="K211" s="260"/>
      <c r="L211" s="260"/>
      <c r="M211" s="260"/>
      <c r="N211" s="260"/>
      <c r="O211" s="260"/>
      <c r="P211" s="260"/>
      <c r="Q211" s="260"/>
      <c r="R211" s="260"/>
      <c r="S211" s="260"/>
      <c r="T211" s="260"/>
      <c r="U211" s="260"/>
      <c r="V211" s="260"/>
      <c r="W211" s="260"/>
      <c r="X211" s="260"/>
      <c r="Y211" s="260"/>
      <c r="Z211" s="260"/>
      <c r="AA211" s="260"/>
      <c r="AB211" s="260"/>
      <c r="AC211" s="260"/>
      <c r="AD211" s="260"/>
      <c r="AE211" s="260"/>
      <c r="AF211" s="260"/>
      <c r="AG211" s="260"/>
      <c r="AH211" s="546"/>
    </row>
    <row r="212" spans="1:40" s="69" customFormat="1">
      <c r="A212" s="94" t="str">
        <f t="shared" si="21"/>
        <v/>
      </c>
      <c r="B212" s="204" t="str">
        <f t="shared" si="21"/>
        <v/>
      </c>
      <c r="C212" s="556" t="str">
        <f t="shared" si="22"/>
        <v/>
      </c>
      <c r="D212" s="562"/>
      <c r="E212" s="260"/>
      <c r="F212" s="260"/>
      <c r="G212" s="260"/>
      <c r="H212" s="260"/>
      <c r="I212" s="260"/>
      <c r="J212" s="260"/>
      <c r="K212" s="260"/>
      <c r="L212" s="260"/>
      <c r="M212" s="260"/>
      <c r="N212" s="260"/>
      <c r="O212" s="260"/>
      <c r="P212" s="260"/>
      <c r="Q212" s="260"/>
      <c r="R212" s="260"/>
      <c r="S212" s="260"/>
      <c r="T212" s="260"/>
      <c r="U212" s="260"/>
      <c r="V212" s="260"/>
      <c r="W212" s="260"/>
      <c r="X212" s="260"/>
      <c r="Y212" s="260"/>
      <c r="Z212" s="260"/>
      <c r="AA212" s="260"/>
      <c r="AB212" s="260"/>
      <c r="AC212" s="260"/>
      <c r="AD212" s="260"/>
      <c r="AE212" s="260"/>
      <c r="AF212" s="260"/>
      <c r="AG212" s="260"/>
      <c r="AH212" s="546"/>
    </row>
    <row r="213" spans="1:40" s="70" customFormat="1" ht="10.8" thickBot="1">
      <c r="A213" s="105" t="str">
        <f t="shared" si="21"/>
        <v/>
      </c>
      <c r="B213" s="209" t="str">
        <f t="shared" si="21"/>
        <v/>
      </c>
      <c r="C213" s="560" t="str">
        <f t="shared" si="22"/>
        <v/>
      </c>
      <c r="D213" s="563"/>
      <c r="E213" s="553"/>
      <c r="F213" s="553"/>
      <c r="G213" s="553"/>
      <c r="H213" s="553"/>
      <c r="I213" s="553"/>
      <c r="J213" s="553"/>
      <c r="K213" s="553"/>
      <c r="L213" s="553"/>
      <c r="M213" s="553"/>
      <c r="N213" s="553"/>
      <c r="O213" s="553"/>
      <c r="P213" s="553"/>
      <c r="Q213" s="553"/>
      <c r="R213" s="553"/>
      <c r="S213" s="553"/>
      <c r="T213" s="553"/>
      <c r="U213" s="553"/>
      <c r="V213" s="553"/>
      <c r="W213" s="553"/>
      <c r="X213" s="553"/>
      <c r="Y213" s="553"/>
      <c r="Z213" s="553"/>
      <c r="AA213" s="553"/>
      <c r="AB213" s="553"/>
      <c r="AC213" s="553"/>
      <c r="AD213" s="553"/>
      <c r="AE213" s="553"/>
      <c r="AF213" s="553"/>
      <c r="AG213" s="553"/>
      <c r="AH213" s="554"/>
      <c r="AI213" s="99"/>
      <c r="AJ213" s="98"/>
      <c r="AN213" s="75"/>
    </row>
    <row r="214" spans="1:40" s="70" customFormat="1" ht="10.8" thickBot="1">
      <c r="A214" s="94" t="s">
        <v>113</v>
      </c>
      <c r="B214" s="204" t="s">
        <v>478</v>
      </c>
      <c r="C214" s="275" t="s">
        <v>4</v>
      </c>
      <c r="D214" s="556" t="s">
        <v>8</v>
      </c>
      <c r="E214" s="565"/>
      <c r="F214" s="566"/>
      <c r="G214" s="566"/>
      <c r="H214" s="566"/>
      <c r="I214" s="566"/>
      <c r="J214" s="566"/>
      <c r="K214" s="566"/>
      <c r="L214" s="566"/>
      <c r="M214" s="566"/>
      <c r="N214" s="566"/>
      <c r="O214" s="566"/>
      <c r="P214" s="566"/>
      <c r="Q214" s="566"/>
      <c r="R214" s="566"/>
      <c r="S214" s="566"/>
      <c r="T214" s="566"/>
      <c r="U214" s="566"/>
      <c r="V214" s="566"/>
      <c r="W214" s="566"/>
      <c r="X214" s="566"/>
      <c r="Y214" s="566"/>
      <c r="Z214" s="566"/>
      <c r="AA214" s="566"/>
      <c r="AB214" s="566"/>
      <c r="AC214" s="566"/>
      <c r="AD214" s="566"/>
      <c r="AE214" s="566"/>
      <c r="AF214" s="566"/>
      <c r="AG214" s="566"/>
      <c r="AH214" s="567"/>
      <c r="AI214" s="99"/>
      <c r="AJ214" s="98"/>
      <c r="AN214" s="75"/>
    </row>
    <row r="215" spans="1:40" s="405" customFormat="1" ht="19.5" customHeight="1">
      <c r="A215" s="404"/>
      <c r="B215" s="405" t="s">
        <v>214</v>
      </c>
      <c r="E215" s="564"/>
      <c r="F215" s="564"/>
      <c r="G215" s="564"/>
      <c r="H215" s="564"/>
      <c r="I215" s="564"/>
      <c r="J215" s="564"/>
      <c r="K215" s="564"/>
      <c r="L215" s="564"/>
      <c r="M215" s="564"/>
      <c r="N215" s="564"/>
      <c r="O215" s="564"/>
      <c r="P215" s="564"/>
      <c r="Q215" s="564"/>
      <c r="R215" s="564"/>
      <c r="S215" s="564"/>
      <c r="T215" s="564"/>
      <c r="U215" s="564"/>
      <c r="V215" s="564"/>
      <c r="W215" s="564"/>
      <c r="X215" s="564"/>
      <c r="Y215" s="564"/>
      <c r="Z215" s="564"/>
      <c r="AA215" s="564"/>
      <c r="AB215" s="564"/>
      <c r="AC215" s="564"/>
      <c r="AD215" s="564"/>
      <c r="AE215" s="564"/>
      <c r="AF215" s="564"/>
      <c r="AG215" s="564"/>
      <c r="AH215" s="564"/>
    </row>
    <row r="216" spans="1:40" s="8" customFormat="1" ht="11.25" customHeight="1">
      <c r="A216" s="678" t="s">
        <v>125</v>
      </c>
      <c r="B216" s="680" t="s">
        <v>488</v>
      </c>
      <c r="C216" s="682" t="s">
        <v>0</v>
      </c>
      <c r="D216" s="682" t="s">
        <v>61</v>
      </c>
      <c r="E216" s="36" t="str">
        <f>IF(Analiza!G$80="","",Analiza!G$80)</f>
        <v>Faza inwest.</v>
      </c>
      <c r="F216" s="36" t="str">
        <f>IF(Analiza!H$80="","",Analiza!H$80)</f>
        <v>Faza inwest.</v>
      </c>
      <c r="G216" s="36" t="str">
        <f>IF(Analiza!I$80="","",Analiza!I$80)</f>
        <v>Faza oper.</v>
      </c>
      <c r="H216" s="36" t="str">
        <f>IF(Analiza!J$80="","",Analiza!J$80)</f>
        <v>Faza oper.</v>
      </c>
      <c r="I216" s="36" t="str">
        <f>IF(Analiza!K$80="","",Analiza!K$80)</f>
        <v>Faza oper.</v>
      </c>
      <c r="J216" s="36" t="str">
        <f>IF(Analiza!L$80="","",Analiza!L$80)</f>
        <v>Faza oper.</v>
      </c>
      <c r="K216" s="36" t="str">
        <f>IF(Analiza!M$80="","",Analiza!M$80)</f>
        <v>Faza oper.</v>
      </c>
      <c r="L216" s="36" t="str">
        <f>IF(Analiza!N$80="","",Analiza!N$80)</f>
        <v>Faza oper.</v>
      </c>
      <c r="M216" s="36" t="str">
        <f>IF(Analiza!O$80="","",Analiza!O$80)</f>
        <v>Faza oper.</v>
      </c>
      <c r="N216" s="36" t="str">
        <f>IF(Analiza!P$80="","",Analiza!P$80)</f>
        <v>Faza oper.</v>
      </c>
      <c r="O216" s="36" t="str">
        <f>IF(Analiza!Q$80="","",Analiza!Q$80)</f>
        <v>Faza oper.</v>
      </c>
      <c r="P216" s="36" t="str">
        <f>IF(Analiza!R$80="","",Analiza!R$80)</f>
        <v>Faza oper.</v>
      </c>
      <c r="Q216" s="36" t="str">
        <f>IF(Analiza!S$80="","",Analiza!S$80)</f>
        <v>Faza oper.</v>
      </c>
      <c r="R216" s="36" t="str">
        <f>IF(Analiza!T$80="","",Analiza!T$80)</f>
        <v>Faza oper.</v>
      </c>
      <c r="S216" s="36" t="str">
        <f>IF(Analiza!U$80="","",Analiza!U$80)</f>
        <v>Faza oper.</v>
      </c>
      <c r="T216" s="36" t="str">
        <f>IF(Analiza!V$80="","",Analiza!V$80)</f>
        <v/>
      </c>
      <c r="U216" s="36" t="str">
        <f>IF(Analiza!W$80="","",Analiza!W$80)</f>
        <v/>
      </c>
      <c r="V216" s="36" t="str">
        <f>IF(Analiza!X$80="","",Analiza!X$80)</f>
        <v/>
      </c>
      <c r="W216" s="36" t="str">
        <f>IF(Analiza!Y$80="","",Analiza!Y$80)</f>
        <v/>
      </c>
      <c r="X216" s="36" t="str">
        <f>IF(Analiza!Z$80="","",Analiza!Z$80)</f>
        <v/>
      </c>
      <c r="Y216" s="36" t="str">
        <f>IF(Analiza!AA$80="","",Analiza!AA$80)</f>
        <v/>
      </c>
      <c r="Z216" s="36" t="str">
        <f>IF(Analiza!AB$80="","",Analiza!AB$80)</f>
        <v/>
      </c>
      <c r="AA216" s="36" t="str">
        <f>IF(Analiza!AC$80="","",Analiza!AC$80)</f>
        <v/>
      </c>
      <c r="AB216" s="36" t="str">
        <f>IF(Analiza!AD$80="","",Analiza!AD$80)</f>
        <v/>
      </c>
      <c r="AC216" s="36" t="str">
        <f>IF(Analiza!AE$80="","",Analiza!AE$80)</f>
        <v/>
      </c>
      <c r="AD216" s="36" t="str">
        <f>IF(Analiza!AF$80="","",Analiza!AF$80)</f>
        <v/>
      </c>
      <c r="AE216" s="36" t="str">
        <f>IF(Analiza!AG$80="","",Analiza!AG$80)</f>
        <v/>
      </c>
      <c r="AF216" s="36" t="str">
        <f>IF(Analiza!AH$80="","",Analiza!AH$80)</f>
        <v/>
      </c>
      <c r="AG216" s="36" t="str">
        <f>IF(Analiza!AI$80="","",Analiza!AI$80)</f>
        <v/>
      </c>
      <c r="AH216" s="36" t="str">
        <f>IF(Analiza!AJ$80="","",Analiza!AJ$80)</f>
        <v/>
      </c>
    </row>
    <row r="217" spans="1:40" s="8" customFormat="1" ht="11.25" customHeight="1" thickBot="1">
      <c r="A217" s="686"/>
      <c r="B217" s="681"/>
      <c r="C217" s="687"/>
      <c r="D217" s="687"/>
      <c r="E217" s="550">
        <f>IF(Analiza!G$81="","",Analiza!G$81)</f>
        <v>2020</v>
      </c>
      <c r="F217" s="550">
        <f>IF(Analiza!H$81="","",Analiza!H$81)</f>
        <v>2021</v>
      </c>
      <c r="G217" s="550">
        <f>IF(Analiza!I$81="","",Analiza!I$81)</f>
        <v>2022</v>
      </c>
      <c r="H217" s="550">
        <f>IF(Analiza!J$81="","",Analiza!J$81)</f>
        <v>2023</v>
      </c>
      <c r="I217" s="550">
        <f>IF(Analiza!K$81="","",Analiza!K$81)</f>
        <v>2024</v>
      </c>
      <c r="J217" s="550">
        <f>IF(Analiza!L$81="","",Analiza!L$81)</f>
        <v>2025</v>
      </c>
      <c r="K217" s="550">
        <f>IF(Analiza!M$81="","",Analiza!M$81)</f>
        <v>2026</v>
      </c>
      <c r="L217" s="550">
        <f>IF(Analiza!N$81="","",Analiza!N$81)</f>
        <v>2027</v>
      </c>
      <c r="M217" s="550">
        <f>IF(Analiza!O$81="","",Analiza!O$81)</f>
        <v>2028</v>
      </c>
      <c r="N217" s="550">
        <f>IF(Analiza!P$81="","",Analiza!P$81)</f>
        <v>2029</v>
      </c>
      <c r="O217" s="550">
        <f>IF(Analiza!Q$81="","",Analiza!Q$81)</f>
        <v>2030</v>
      </c>
      <c r="P217" s="550">
        <f>IF(Analiza!R$81="","",Analiza!R$81)</f>
        <v>2031</v>
      </c>
      <c r="Q217" s="550">
        <f>IF(Analiza!S$81="","",Analiza!S$81)</f>
        <v>2032</v>
      </c>
      <c r="R217" s="550">
        <f>IF(Analiza!T$81="","",Analiza!T$81)</f>
        <v>2033</v>
      </c>
      <c r="S217" s="550">
        <f>IF(Analiza!U$81="","",Analiza!U$81)</f>
        <v>2034</v>
      </c>
      <c r="T217" s="550" t="str">
        <f>IF(Analiza!V$81="","",Analiza!V$81)</f>
        <v/>
      </c>
      <c r="U217" s="550" t="str">
        <f>IF(Analiza!W$81="","",Analiza!W$81)</f>
        <v/>
      </c>
      <c r="V217" s="550" t="str">
        <f>IF(Analiza!X$81="","",Analiza!X$81)</f>
        <v/>
      </c>
      <c r="W217" s="550" t="str">
        <f>IF(Analiza!Y$81="","",Analiza!Y$81)</f>
        <v/>
      </c>
      <c r="X217" s="550" t="str">
        <f>IF(Analiza!Z$81="","",Analiza!Z$81)</f>
        <v/>
      </c>
      <c r="Y217" s="550" t="str">
        <f>IF(Analiza!AA$81="","",Analiza!AA$81)</f>
        <v/>
      </c>
      <c r="Z217" s="550" t="str">
        <f>IF(Analiza!AB$81="","",Analiza!AB$81)</f>
        <v/>
      </c>
      <c r="AA217" s="550" t="str">
        <f>IF(Analiza!AC$81="","",Analiza!AC$81)</f>
        <v/>
      </c>
      <c r="AB217" s="550" t="str">
        <f>IF(Analiza!AD$81="","",Analiza!AD$81)</f>
        <v/>
      </c>
      <c r="AC217" s="550" t="str">
        <f>IF(Analiza!AE$81="","",Analiza!AE$81)</f>
        <v/>
      </c>
      <c r="AD217" s="550" t="str">
        <f>IF(Analiza!AF$81="","",Analiza!AF$81)</f>
        <v/>
      </c>
      <c r="AE217" s="550" t="str">
        <f>IF(Analiza!AG$81="","",Analiza!AG$81)</f>
        <v/>
      </c>
      <c r="AF217" s="550" t="str">
        <f>IF(Analiza!AH$81="","",Analiza!AH$81)</f>
        <v/>
      </c>
      <c r="AG217" s="550" t="str">
        <f>IF(Analiza!AI$81="","",Analiza!AI$81)</f>
        <v/>
      </c>
      <c r="AH217" s="550" t="str">
        <f>IF(Analiza!AJ$81="","",Analiza!AJ$81)</f>
        <v/>
      </c>
    </row>
    <row r="218" spans="1:40" s="70" customFormat="1">
      <c r="A218" s="100" t="str">
        <f>IF(A204="","",A204)</f>
        <v/>
      </c>
      <c r="B218" s="200" t="str">
        <f t="shared" ref="A218:D227" si="23">IF(B204="","",B204)</f>
        <v/>
      </c>
      <c r="C218" s="274" t="str">
        <f>IF(C204="","",C204)</f>
        <v/>
      </c>
      <c r="D218" s="568" t="str">
        <f>IF(D204="","",D204)</f>
        <v/>
      </c>
      <c r="E218" s="542"/>
      <c r="F218" s="543"/>
      <c r="G218" s="543"/>
      <c r="H218" s="543"/>
      <c r="I218" s="543"/>
      <c r="J218" s="543"/>
      <c r="K218" s="543"/>
      <c r="L218" s="543"/>
      <c r="M218" s="543"/>
      <c r="N218" s="543"/>
      <c r="O218" s="543"/>
      <c r="P218" s="543"/>
      <c r="Q218" s="543"/>
      <c r="R218" s="543"/>
      <c r="S218" s="543"/>
      <c r="T218" s="543"/>
      <c r="U218" s="543"/>
      <c r="V218" s="543"/>
      <c r="W218" s="543"/>
      <c r="X218" s="543"/>
      <c r="Y218" s="543"/>
      <c r="Z218" s="543"/>
      <c r="AA218" s="543"/>
      <c r="AB218" s="543"/>
      <c r="AC218" s="543"/>
      <c r="AD218" s="543"/>
      <c r="AE218" s="543"/>
      <c r="AF218" s="543"/>
      <c r="AG218" s="543"/>
      <c r="AH218" s="544"/>
      <c r="AI218" s="99"/>
      <c r="AJ218" s="98"/>
      <c r="AN218" s="75"/>
    </row>
    <row r="219" spans="1:40" s="70" customFormat="1">
      <c r="A219" s="94" t="str">
        <f t="shared" si="23"/>
        <v/>
      </c>
      <c r="B219" s="204" t="str">
        <f t="shared" si="23"/>
        <v/>
      </c>
      <c r="C219" s="275" t="str">
        <f t="shared" si="23"/>
        <v/>
      </c>
      <c r="D219" s="569" t="str">
        <f t="shared" si="23"/>
        <v/>
      </c>
      <c r="E219" s="545"/>
      <c r="F219" s="260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0"/>
      <c r="U219" s="260"/>
      <c r="V219" s="260"/>
      <c r="W219" s="260"/>
      <c r="X219" s="260"/>
      <c r="Y219" s="260"/>
      <c r="Z219" s="260"/>
      <c r="AA219" s="260"/>
      <c r="AB219" s="260"/>
      <c r="AC219" s="260"/>
      <c r="AD219" s="260"/>
      <c r="AE219" s="260"/>
      <c r="AF219" s="260"/>
      <c r="AG219" s="260"/>
      <c r="AH219" s="546"/>
      <c r="AI219" s="99"/>
      <c r="AJ219" s="98"/>
      <c r="AN219" s="75"/>
    </row>
    <row r="220" spans="1:40" s="70" customFormat="1">
      <c r="A220" s="94" t="str">
        <f t="shared" si="23"/>
        <v/>
      </c>
      <c r="B220" s="204" t="str">
        <f t="shared" si="23"/>
        <v/>
      </c>
      <c r="C220" s="275" t="str">
        <f t="shared" si="23"/>
        <v/>
      </c>
      <c r="D220" s="569" t="str">
        <f t="shared" si="23"/>
        <v/>
      </c>
      <c r="E220" s="545"/>
      <c r="F220" s="260"/>
      <c r="G220" s="260"/>
      <c r="H220" s="260"/>
      <c r="I220" s="260"/>
      <c r="J220" s="260"/>
      <c r="K220" s="260"/>
      <c r="L220" s="260"/>
      <c r="M220" s="260"/>
      <c r="N220" s="260"/>
      <c r="O220" s="260"/>
      <c r="P220" s="260"/>
      <c r="Q220" s="260"/>
      <c r="R220" s="260"/>
      <c r="S220" s="260"/>
      <c r="T220" s="260"/>
      <c r="U220" s="260"/>
      <c r="V220" s="260"/>
      <c r="W220" s="260"/>
      <c r="X220" s="260"/>
      <c r="Y220" s="260"/>
      <c r="Z220" s="260"/>
      <c r="AA220" s="260"/>
      <c r="AB220" s="260"/>
      <c r="AC220" s="260"/>
      <c r="AD220" s="260"/>
      <c r="AE220" s="260"/>
      <c r="AF220" s="260"/>
      <c r="AG220" s="260"/>
      <c r="AH220" s="546"/>
      <c r="AI220" s="99"/>
      <c r="AJ220" s="98"/>
      <c r="AN220" s="75"/>
    </row>
    <row r="221" spans="1:40" s="70" customFormat="1">
      <c r="A221" s="94" t="str">
        <f t="shared" si="23"/>
        <v/>
      </c>
      <c r="B221" s="204" t="str">
        <f t="shared" si="23"/>
        <v/>
      </c>
      <c r="C221" s="275" t="str">
        <f t="shared" si="23"/>
        <v/>
      </c>
      <c r="D221" s="569" t="str">
        <f t="shared" si="23"/>
        <v/>
      </c>
      <c r="E221" s="545"/>
      <c r="F221" s="260"/>
      <c r="G221" s="260"/>
      <c r="H221" s="260"/>
      <c r="I221" s="260"/>
      <c r="J221" s="260"/>
      <c r="K221" s="260"/>
      <c r="L221" s="260"/>
      <c r="M221" s="260"/>
      <c r="N221" s="260"/>
      <c r="O221" s="260"/>
      <c r="P221" s="260"/>
      <c r="Q221" s="260"/>
      <c r="R221" s="260"/>
      <c r="S221" s="260"/>
      <c r="T221" s="260"/>
      <c r="U221" s="260"/>
      <c r="V221" s="260"/>
      <c r="W221" s="260"/>
      <c r="X221" s="260"/>
      <c r="Y221" s="260"/>
      <c r="Z221" s="260"/>
      <c r="AA221" s="260"/>
      <c r="AB221" s="260"/>
      <c r="AC221" s="260"/>
      <c r="AD221" s="260"/>
      <c r="AE221" s="260"/>
      <c r="AF221" s="260"/>
      <c r="AG221" s="260"/>
      <c r="AH221" s="546"/>
      <c r="AI221" s="99"/>
      <c r="AJ221" s="98"/>
      <c r="AN221" s="75"/>
    </row>
    <row r="222" spans="1:40" s="70" customFormat="1">
      <c r="A222" s="94" t="str">
        <f t="shared" si="23"/>
        <v/>
      </c>
      <c r="B222" s="204" t="str">
        <f t="shared" si="23"/>
        <v/>
      </c>
      <c r="C222" s="275" t="str">
        <f t="shared" si="23"/>
        <v/>
      </c>
      <c r="D222" s="569" t="str">
        <f t="shared" si="23"/>
        <v/>
      </c>
      <c r="E222" s="545"/>
      <c r="F222" s="260"/>
      <c r="G222" s="260"/>
      <c r="H222" s="260"/>
      <c r="I222" s="260"/>
      <c r="J222" s="260"/>
      <c r="K222" s="260"/>
      <c r="L222" s="260"/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60"/>
      <c r="Y222" s="260"/>
      <c r="Z222" s="260"/>
      <c r="AA222" s="260"/>
      <c r="AB222" s="260"/>
      <c r="AC222" s="260"/>
      <c r="AD222" s="260"/>
      <c r="AE222" s="260"/>
      <c r="AF222" s="260"/>
      <c r="AG222" s="260"/>
      <c r="AH222" s="546"/>
      <c r="AI222" s="99"/>
      <c r="AJ222" s="98"/>
      <c r="AN222" s="75"/>
    </row>
    <row r="223" spans="1:40" s="70" customFormat="1">
      <c r="A223" s="94" t="str">
        <f t="shared" si="23"/>
        <v/>
      </c>
      <c r="B223" s="204" t="str">
        <f t="shared" si="23"/>
        <v/>
      </c>
      <c r="C223" s="275" t="str">
        <f t="shared" si="23"/>
        <v/>
      </c>
      <c r="D223" s="569" t="str">
        <f t="shared" si="23"/>
        <v/>
      </c>
      <c r="E223" s="545"/>
      <c r="F223" s="260"/>
      <c r="G223" s="260"/>
      <c r="H223" s="260"/>
      <c r="I223" s="260"/>
      <c r="J223" s="260"/>
      <c r="K223" s="260"/>
      <c r="L223" s="260"/>
      <c r="M223" s="260"/>
      <c r="N223" s="260"/>
      <c r="O223" s="260"/>
      <c r="P223" s="260"/>
      <c r="Q223" s="260"/>
      <c r="R223" s="260"/>
      <c r="S223" s="260"/>
      <c r="T223" s="260"/>
      <c r="U223" s="260"/>
      <c r="V223" s="260"/>
      <c r="W223" s="260"/>
      <c r="X223" s="260"/>
      <c r="Y223" s="260"/>
      <c r="Z223" s="260"/>
      <c r="AA223" s="260"/>
      <c r="AB223" s="260"/>
      <c r="AC223" s="260"/>
      <c r="AD223" s="260"/>
      <c r="AE223" s="260"/>
      <c r="AF223" s="260"/>
      <c r="AG223" s="260"/>
      <c r="AH223" s="546"/>
      <c r="AI223" s="99"/>
      <c r="AJ223" s="98"/>
      <c r="AN223" s="75"/>
    </row>
    <row r="224" spans="1:40" s="69" customFormat="1">
      <c r="A224" s="94" t="str">
        <f t="shared" si="23"/>
        <v/>
      </c>
      <c r="B224" s="204" t="str">
        <f t="shared" si="23"/>
        <v/>
      </c>
      <c r="C224" s="275" t="str">
        <f t="shared" si="23"/>
        <v/>
      </c>
      <c r="D224" s="569" t="str">
        <f t="shared" si="23"/>
        <v/>
      </c>
      <c r="E224" s="545"/>
      <c r="F224" s="260"/>
      <c r="G224" s="260"/>
      <c r="H224" s="260"/>
      <c r="I224" s="260"/>
      <c r="J224" s="260"/>
      <c r="K224" s="260"/>
      <c r="L224" s="260"/>
      <c r="M224" s="260"/>
      <c r="N224" s="260"/>
      <c r="O224" s="260"/>
      <c r="P224" s="260"/>
      <c r="Q224" s="260"/>
      <c r="R224" s="260"/>
      <c r="S224" s="260"/>
      <c r="T224" s="260"/>
      <c r="U224" s="260"/>
      <c r="V224" s="260"/>
      <c r="W224" s="260"/>
      <c r="X224" s="260"/>
      <c r="Y224" s="260"/>
      <c r="Z224" s="260"/>
      <c r="AA224" s="260"/>
      <c r="AB224" s="260"/>
      <c r="AC224" s="260"/>
      <c r="AD224" s="260"/>
      <c r="AE224" s="260"/>
      <c r="AF224" s="260"/>
      <c r="AG224" s="260"/>
      <c r="AH224" s="546"/>
    </row>
    <row r="225" spans="1:40" s="69" customFormat="1">
      <c r="A225" s="94" t="str">
        <f t="shared" si="23"/>
        <v/>
      </c>
      <c r="B225" s="204" t="str">
        <f t="shared" si="23"/>
        <v/>
      </c>
      <c r="C225" s="275" t="str">
        <f t="shared" si="23"/>
        <v/>
      </c>
      <c r="D225" s="569" t="str">
        <f t="shared" si="23"/>
        <v/>
      </c>
      <c r="E225" s="545"/>
      <c r="F225" s="260"/>
      <c r="G225" s="260"/>
      <c r="H225" s="260"/>
      <c r="I225" s="260"/>
      <c r="J225" s="260"/>
      <c r="K225" s="260"/>
      <c r="L225" s="260"/>
      <c r="M225" s="260"/>
      <c r="N225" s="260"/>
      <c r="O225" s="260"/>
      <c r="P225" s="260"/>
      <c r="Q225" s="260"/>
      <c r="R225" s="260"/>
      <c r="S225" s="260"/>
      <c r="T225" s="260"/>
      <c r="U225" s="260"/>
      <c r="V225" s="260"/>
      <c r="W225" s="260"/>
      <c r="X225" s="260"/>
      <c r="Y225" s="260"/>
      <c r="Z225" s="260"/>
      <c r="AA225" s="260"/>
      <c r="AB225" s="260"/>
      <c r="AC225" s="260"/>
      <c r="AD225" s="260"/>
      <c r="AE225" s="260"/>
      <c r="AF225" s="260"/>
      <c r="AG225" s="260"/>
      <c r="AH225" s="546"/>
    </row>
    <row r="226" spans="1:40" s="69" customFormat="1">
      <c r="A226" s="94" t="str">
        <f t="shared" si="23"/>
        <v/>
      </c>
      <c r="B226" s="204" t="str">
        <f t="shared" si="23"/>
        <v/>
      </c>
      <c r="C226" s="275" t="str">
        <f t="shared" si="23"/>
        <v/>
      </c>
      <c r="D226" s="569" t="str">
        <f t="shared" si="23"/>
        <v/>
      </c>
      <c r="E226" s="545"/>
      <c r="F226" s="260"/>
      <c r="G226" s="260"/>
      <c r="H226" s="260"/>
      <c r="I226" s="260"/>
      <c r="J226" s="260"/>
      <c r="K226" s="260"/>
      <c r="L226" s="260"/>
      <c r="M226" s="260"/>
      <c r="N226" s="260"/>
      <c r="O226" s="260"/>
      <c r="P226" s="260"/>
      <c r="Q226" s="260"/>
      <c r="R226" s="260"/>
      <c r="S226" s="260"/>
      <c r="T226" s="260"/>
      <c r="U226" s="260"/>
      <c r="V226" s="260"/>
      <c r="W226" s="260"/>
      <c r="X226" s="260"/>
      <c r="Y226" s="260"/>
      <c r="Z226" s="260"/>
      <c r="AA226" s="260"/>
      <c r="AB226" s="260"/>
      <c r="AC226" s="260"/>
      <c r="AD226" s="260"/>
      <c r="AE226" s="260"/>
      <c r="AF226" s="260"/>
      <c r="AG226" s="260"/>
      <c r="AH226" s="546"/>
    </row>
    <row r="227" spans="1:40" s="70" customFormat="1" ht="10.8" thickBot="1">
      <c r="A227" s="105" t="str">
        <f t="shared" si="23"/>
        <v/>
      </c>
      <c r="B227" s="209" t="str">
        <f t="shared" si="23"/>
        <v/>
      </c>
      <c r="C227" s="276" t="str">
        <f t="shared" si="23"/>
        <v/>
      </c>
      <c r="D227" s="570" t="str">
        <f t="shared" si="23"/>
        <v/>
      </c>
      <c r="E227" s="559"/>
      <c r="F227" s="553"/>
      <c r="G227" s="553"/>
      <c r="H227" s="553"/>
      <c r="I227" s="553"/>
      <c r="J227" s="553"/>
      <c r="K227" s="553"/>
      <c r="L227" s="553"/>
      <c r="M227" s="553"/>
      <c r="N227" s="553"/>
      <c r="O227" s="553"/>
      <c r="P227" s="553"/>
      <c r="Q227" s="553"/>
      <c r="R227" s="553"/>
      <c r="S227" s="553"/>
      <c r="T227" s="553"/>
      <c r="U227" s="553"/>
      <c r="V227" s="553"/>
      <c r="W227" s="553"/>
      <c r="X227" s="553"/>
      <c r="Y227" s="553"/>
      <c r="Z227" s="553"/>
      <c r="AA227" s="553"/>
      <c r="AB227" s="553"/>
      <c r="AC227" s="553"/>
      <c r="AD227" s="553"/>
      <c r="AE227" s="553"/>
      <c r="AF227" s="553"/>
      <c r="AG227" s="553"/>
      <c r="AH227" s="554"/>
      <c r="AI227" s="99"/>
      <c r="AJ227" s="98"/>
      <c r="AN227" s="75"/>
    </row>
    <row r="228" spans="1:40" s="70" customFormat="1" ht="10.8" thickBot="1">
      <c r="A228" s="94" t="s">
        <v>109</v>
      </c>
      <c r="B228" s="204" t="s">
        <v>478</v>
      </c>
      <c r="C228" s="275" t="s">
        <v>4</v>
      </c>
      <c r="D228" s="556" t="s">
        <v>8</v>
      </c>
      <c r="E228" s="565"/>
      <c r="F228" s="566"/>
      <c r="G228" s="566"/>
      <c r="H228" s="566"/>
      <c r="I228" s="566"/>
      <c r="J228" s="566"/>
      <c r="K228" s="566"/>
      <c r="L228" s="566"/>
      <c r="M228" s="566"/>
      <c r="N228" s="566"/>
      <c r="O228" s="566"/>
      <c r="P228" s="566"/>
      <c r="Q228" s="566"/>
      <c r="R228" s="566"/>
      <c r="S228" s="566"/>
      <c r="T228" s="566"/>
      <c r="U228" s="566"/>
      <c r="V228" s="566"/>
      <c r="W228" s="566"/>
      <c r="X228" s="566"/>
      <c r="Y228" s="566"/>
      <c r="Z228" s="566"/>
      <c r="AA228" s="566"/>
      <c r="AB228" s="566"/>
      <c r="AC228" s="566"/>
      <c r="AD228" s="566"/>
      <c r="AE228" s="566"/>
      <c r="AF228" s="566"/>
      <c r="AG228" s="566"/>
      <c r="AH228" s="567"/>
      <c r="AI228" s="99"/>
      <c r="AJ228" s="98"/>
      <c r="AN228" s="75"/>
    </row>
    <row r="229" spans="1:40" s="405" customFormat="1" ht="19.5" customHeight="1">
      <c r="A229" s="404"/>
      <c r="B229" s="405" t="s">
        <v>215</v>
      </c>
      <c r="E229" s="564"/>
      <c r="F229" s="564"/>
      <c r="G229" s="564"/>
      <c r="H229" s="564"/>
      <c r="I229" s="564"/>
      <c r="J229" s="564"/>
      <c r="K229" s="564"/>
      <c r="L229" s="564"/>
      <c r="M229" s="564"/>
      <c r="N229" s="564"/>
      <c r="O229" s="564"/>
      <c r="P229" s="564"/>
      <c r="Q229" s="564"/>
      <c r="R229" s="564"/>
      <c r="S229" s="564"/>
      <c r="T229" s="564"/>
      <c r="U229" s="564"/>
      <c r="V229" s="564"/>
      <c r="W229" s="564"/>
      <c r="X229" s="564"/>
      <c r="Y229" s="564"/>
      <c r="Z229" s="564"/>
      <c r="AA229" s="564"/>
      <c r="AB229" s="564"/>
      <c r="AC229" s="564"/>
      <c r="AD229" s="564"/>
      <c r="AE229" s="564"/>
      <c r="AF229" s="564"/>
      <c r="AG229" s="564"/>
      <c r="AH229" s="564"/>
    </row>
    <row r="230" spans="1:40" s="8" customFormat="1">
      <c r="A230" s="678" t="s">
        <v>22</v>
      </c>
      <c r="B230" s="680" t="s">
        <v>216</v>
      </c>
      <c r="C230" s="682" t="s">
        <v>0</v>
      </c>
      <c r="D230" s="36" t="str">
        <f>IF(Analiza!G$80="","",Analiza!G$80)</f>
        <v>Faza inwest.</v>
      </c>
      <c r="E230" s="36" t="str">
        <f>IF(Analiza!H$80="","",Analiza!H$80)</f>
        <v>Faza inwest.</v>
      </c>
      <c r="F230" s="36" t="str">
        <f>IF(Analiza!I$80="","",Analiza!I$80)</f>
        <v>Faza oper.</v>
      </c>
      <c r="G230" s="36" t="str">
        <f>IF(Analiza!J$80="","",Analiza!J$80)</f>
        <v>Faza oper.</v>
      </c>
      <c r="H230" s="36" t="str">
        <f>IF(Analiza!K$80="","",Analiza!K$80)</f>
        <v>Faza oper.</v>
      </c>
      <c r="I230" s="36" t="str">
        <f>IF(Analiza!L$80="","",Analiza!L$80)</f>
        <v>Faza oper.</v>
      </c>
      <c r="J230" s="36" t="str">
        <f>IF(Analiza!M$80="","",Analiza!M$80)</f>
        <v>Faza oper.</v>
      </c>
      <c r="K230" s="36" t="str">
        <f>IF(Analiza!N$80="","",Analiza!N$80)</f>
        <v>Faza oper.</v>
      </c>
      <c r="L230" s="36" t="str">
        <f>IF(Analiza!O$80="","",Analiza!O$80)</f>
        <v>Faza oper.</v>
      </c>
      <c r="M230" s="36" t="str">
        <f>IF(Analiza!P$80="","",Analiza!P$80)</f>
        <v>Faza oper.</v>
      </c>
      <c r="N230" s="36" t="str">
        <f>IF(Analiza!Q$80="","",Analiza!Q$80)</f>
        <v>Faza oper.</v>
      </c>
      <c r="O230" s="36" t="str">
        <f>IF(Analiza!R$80="","",Analiza!R$80)</f>
        <v>Faza oper.</v>
      </c>
      <c r="P230" s="36" t="str">
        <f>IF(Analiza!S$80="","",Analiza!S$80)</f>
        <v>Faza oper.</v>
      </c>
      <c r="Q230" s="36" t="str">
        <f>IF(Analiza!T$80="","",Analiza!T$80)</f>
        <v>Faza oper.</v>
      </c>
      <c r="R230" s="36" t="str">
        <f>IF(Analiza!U$80="","",Analiza!U$80)</f>
        <v>Faza oper.</v>
      </c>
      <c r="S230" s="36" t="str">
        <f>IF(Analiza!V$80="","",Analiza!V$80)</f>
        <v/>
      </c>
      <c r="T230" s="36" t="str">
        <f>IF(Analiza!W$80="","",Analiza!W$80)</f>
        <v/>
      </c>
      <c r="U230" s="36" t="str">
        <f>IF(Analiza!X$80="","",Analiza!X$80)</f>
        <v/>
      </c>
      <c r="V230" s="36" t="str">
        <f>IF(Analiza!Y$80="","",Analiza!Y$80)</f>
        <v/>
      </c>
      <c r="W230" s="36" t="str">
        <f>IF(Analiza!Z$80="","",Analiza!Z$80)</f>
        <v/>
      </c>
      <c r="X230" s="36" t="str">
        <f>IF(Analiza!AA$80="","",Analiza!AA$80)</f>
        <v/>
      </c>
      <c r="Y230" s="36" t="str">
        <f>IF(Analiza!AB$80="","",Analiza!AB$80)</f>
        <v/>
      </c>
      <c r="Z230" s="36" t="str">
        <f>IF(Analiza!AC$80="","",Analiza!AC$80)</f>
        <v/>
      </c>
      <c r="AA230" s="36" t="str">
        <f>IF(Analiza!AD$80="","",Analiza!AD$80)</f>
        <v/>
      </c>
      <c r="AB230" s="36" t="str">
        <f>IF(Analiza!AE$80="","",Analiza!AE$80)</f>
        <v/>
      </c>
      <c r="AC230" s="36" t="str">
        <f>IF(Analiza!AF$80="","",Analiza!AF$80)</f>
        <v/>
      </c>
      <c r="AD230" s="36" t="str">
        <f>IF(Analiza!AG$80="","",Analiza!AG$80)</f>
        <v/>
      </c>
      <c r="AE230" s="36" t="str">
        <f>IF(Analiza!AH$80="","",Analiza!AH$80)</f>
        <v/>
      </c>
      <c r="AF230" s="36" t="str">
        <f>IF(Analiza!AI$80="","",Analiza!AI$80)</f>
        <v/>
      </c>
      <c r="AG230" s="36" t="str">
        <f>IF(Analiza!AJ$80="","",Analiza!AJ$80)</f>
        <v/>
      </c>
    </row>
    <row r="231" spans="1:40" s="8" customFormat="1" ht="10.8" thickBot="1">
      <c r="A231" s="679"/>
      <c r="B231" s="681"/>
      <c r="C231" s="683"/>
      <c r="D231" s="550">
        <f>IF(Analiza!G$81="","",Analiza!G$81)</f>
        <v>2020</v>
      </c>
      <c r="E231" s="550">
        <f>IF(Analiza!H$81="","",Analiza!H$81)</f>
        <v>2021</v>
      </c>
      <c r="F231" s="550">
        <f>IF(Analiza!I$81="","",Analiza!I$81)</f>
        <v>2022</v>
      </c>
      <c r="G231" s="550">
        <f>IF(Analiza!J$81="","",Analiza!J$81)</f>
        <v>2023</v>
      </c>
      <c r="H231" s="550">
        <f>IF(Analiza!K$81="","",Analiza!K$81)</f>
        <v>2024</v>
      </c>
      <c r="I231" s="550">
        <f>IF(Analiza!L$81="","",Analiza!L$81)</f>
        <v>2025</v>
      </c>
      <c r="J231" s="550">
        <f>IF(Analiza!M$81="","",Analiza!M$81)</f>
        <v>2026</v>
      </c>
      <c r="K231" s="550">
        <f>IF(Analiza!N$81="","",Analiza!N$81)</f>
        <v>2027</v>
      </c>
      <c r="L231" s="550">
        <f>IF(Analiza!O$81="","",Analiza!O$81)</f>
        <v>2028</v>
      </c>
      <c r="M231" s="550">
        <f>IF(Analiza!P$81="","",Analiza!P$81)</f>
        <v>2029</v>
      </c>
      <c r="N231" s="550">
        <f>IF(Analiza!Q$81="","",Analiza!Q$81)</f>
        <v>2030</v>
      </c>
      <c r="O231" s="550">
        <f>IF(Analiza!R$81="","",Analiza!R$81)</f>
        <v>2031</v>
      </c>
      <c r="P231" s="550">
        <f>IF(Analiza!S$81="","",Analiza!S$81)</f>
        <v>2032</v>
      </c>
      <c r="Q231" s="550">
        <f>IF(Analiza!T$81="","",Analiza!T$81)</f>
        <v>2033</v>
      </c>
      <c r="R231" s="550">
        <f>IF(Analiza!U$81="","",Analiza!U$81)</f>
        <v>2034</v>
      </c>
      <c r="S231" s="550" t="str">
        <f>IF(Analiza!V$81="","",Analiza!V$81)</f>
        <v/>
      </c>
      <c r="T231" s="550" t="str">
        <f>IF(Analiza!W$81="","",Analiza!W$81)</f>
        <v/>
      </c>
      <c r="U231" s="550" t="str">
        <f>IF(Analiza!X$81="","",Analiza!X$81)</f>
        <v/>
      </c>
      <c r="V231" s="550" t="str">
        <f>IF(Analiza!Y$81="","",Analiza!Y$81)</f>
        <v/>
      </c>
      <c r="W231" s="550" t="str">
        <f>IF(Analiza!Z$81="","",Analiza!Z$81)</f>
        <v/>
      </c>
      <c r="X231" s="550" t="str">
        <f>IF(Analiza!AA$81="","",Analiza!AA$81)</f>
        <v/>
      </c>
      <c r="Y231" s="550" t="str">
        <f>IF(Analiza!AB$81="","",Analiza!AB$81)</f>
        <v/>
      </c>
      <c r="Z231" s="550" t="str">
        <f>IF(Analiza!AC$81="","",Analiza!AC$81)</f>
        <v/>
      </c>
      <c r="AA231" s="550" t="str">
        <f>IF(Analiza!AD$81="","",Analiza!AD$81)</f>
        <v/>
      </c>
      <c r="AB231" s="550" t="str">
        <f>IF(Analiza!AE$81="","",Analiza!AE$81)</f>
        <v/>
      </c>
      <c r="AC231" s="550" t="str">
        <f>IF(Analiza!AF$81="","",Analiza!AF$81)</f>
        <v/>
      </c>
      <c r="AD231" s="550" t="str">
        <f>IF(Analiza!AG$81="","",Analiza!AG$81)</f>
        <v/>
      </c>
      <c r="AE231" s="550" t="str">
        <f>IF(Analiza!AH$81="","",Analiza!AH$81)</f>
        <v/>
      </c>
      <c r="AF231" s="550" t="str">
        <f>IF(Analiza!AI$81="","",Analiza!AI$81)</f>
        <v/>
      </c>
      <c r="AG231" s="550" t="str">
        <f>IF(Analiza!AJ$81="","",Analiza!AJ$81)</f>
        <v/>
      </c>
    </row>
    <row r="232" spans="1:40" s="69" customFormat="1" ht="10.8" thickBot="1">
      <c r="A232" s="100">
        <v>7</v>
      </c>
      <c r="B232" s="200" t="s">
        <v>223</v>
      </c>
      <c r="C232" s="555" t="s">
        <v>1</v>
      </c>
      <c r="D232" s="647"/>
      <c r="E232" s="646"/>
      <c r="F232" s="646">
        <f>F249</f>
        <v>13470.519999999997</v>
      </c>
      <c r="G232" s="646">
        <f>G249</f>
        <v>14007.809999999998</v>
      </c>
      <c r="H232" s="646">
        <f t="shared" ref="H232:R232" si="24">H249</f>
        <v>14007.809999999998</v>
      </c>
      <c r="I232" s="646">
        <f t="shared" si="24"/>
        <v>14007.809999999998</v>
      </c>
      <c r="J232" s="646">
        <f t="shared" si="24"/>
        <v>32490.819999999996</v>
      </c>
      <c r="K232" s="646">
        <f t="shared" si="24"/>
        <v>14180.829999999998</v>
      </c>
      <c r="L232" s="646">
        <f t="shared" si="24"/>
        <v>14007.809999999998</v>
      </c>
      <c r="M232" s="646">
        <f t="shared" si="24"/>
        <v>14007.81</v>
      </c>
      <c r="N232" s="646">
        <f t="shared" si="24"/>
        <v>14007.81</v>
      </c>
      <c r="O232" s="646">
        <f t="shared" si="24"/>
        <v>172095.82</v>
      </c>
      <c r="P232" s="646">
        <f t="shared" si="24"/>
        <v>14180.829999999998</v>
      </c>
      <c r="Q232" s="646">
        <f t="shared" si="24"/>
        <v>14007.809999999998</v>
      </c>
      <c r="R232" s="646">
        <f t="shared" si="24"/>
        <v>14007.809999999998</v>
      </c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3"/>
      <c r="AH232" s="150"/>
      <c r="AI232" s="151"/>
      <c r="AJ232" s="150"/>
      <c r="AN232" s="112"/>
    </row>
    <row r="233" spans="1:40" s="405" customFormat="1" ht="19.5" customHeight="1">
      <c r="A233" s="404"/>
      <c r="B233" s="405" t="s">
        <v>227</v>
      </c>
      <c r="D233" s="564"/>
      <c r="E233" s="564"/>
      <c r="F233" s="564"/>
      <c r="G233" s="564"/>
      <c r="H233" s="564"/>
      <c r="I233" s="564"/>
      <c r="J233" s="564"/>
      <c r="K233" s="564"/>
      <c r="L233" s="564"/>
      <c r="M233" s="564"/>
      <c r="N233" s="564"/>
      <c r="O233" s="564"/>
      <c r="P233" s="564"/>
      <c r="Q233" s="564"/>
      <c r="R233" s="564"/>
      <c r="S233" s="564"/>
      <c r="T233" s="564"/>
      <c r="U233" s="564"/>
      <c r="V233" s="564"/>
      <c r="W233" s="564"/>
      <c r="X233" s="564"/>
      <c r="Y233" s="564"/>
      <c r="Z233" s="564"/>
      <c r="AA233" s="564"/>
      <c r="AB233" s="564"/>
      <c r="AC233" s="564"/>
      <c r="AD233" s="564"/>
      <c r="AE233" s="564"/>
      <c r="AF233" s="564"/>
      <c r="AG233" s="564"/>
    </row>
    <row r="234" spans="1:40" s="8" customFormat="1">
      <c r="A234" s="678" t="s">
        <v>125</v>
      </c>
      <c r="B234" s="680" t="s">
        <v>228</v>
      </c>
      <c r="C234" s="682" t="s">
        <v>0</v>
      </c>
      <c r="D234" s="36" t="str">
        <f>IF(Analiza!G$80="","",Analiza!G$80)</f>
        <v>Faza inwest.</v>
      </c>
      <c r="E234" s="36" t="str">
        <f>IF(Analiza!H$80="","",Analiza!H$80)</f>
        <v>Faza inwest.</v>
      </c>
      <c r="F234" s="36" t="str">
        <f>IF(Analiza!I$80="","",Analiza!I$80)</f>
        <v>Faza oper.</v>
      </c>
      <c r="G234" s="36" t="str">
        <f>IF(Analiza!J$80="","",Analiza!J$80)</f>
        <v>Faza oper.</v>
      </c>
      <c r="H234" s="36" t="str">
        <f>IF(Analiza!K$80="","",Analiza!K$80)</f>
        <v>Faza oper.</v>
      </c>
      <c r="I234" s="36" t="str">
        <f>IF(Analiza!L$80="","",Analiza!L$80)</f>
        <v>Faza oper.</v>
      </c>
      <c r="J234" s="36" t="str">
        <f>IF(Analiza!M$80="","",Analiza!M$80)</f>
        <v>Faza oper.</v>
      </c>
      <c r="K234" s="36" t="str">
        <f>IF(Analiza!N$80="","",Analiza!N$80)</f>
        <v>Faza oper.</v>
      </c>
      <c r="L234" s="36" t="str">
        <f>IF(Analiza!O$80="","",Analiza!O$80)</f>
        <v>Faza oper.</v>
      </c>
      <c r="M234" s="36" t="str">
        <f>IF(Analiza!P$80="","",Analiza!P$80)</f>
        <v>Faza oper.</v>
      </c>
      <c r="N234" s="36" t="str">
        <f>IF(Analiza!Q$80="","",Analiza!Q$80)</f>
        <v>Faza oper.</v>
      </c>
      <c r="O234" s="36" t="str">
        <f>IF(Analiza!R$80="","",Analiza!R$80)</f>
        <v>Faza oper.</v>
      </c>
      <c r="P234" s="36" t="str">
        <f>IF(Analiza!S$80="","",Analiza!S$80)</f>
        <v>Faza oper.</v>
      </c>
      <c r="Q234" s="36" t="str">
        <f>IF(Analiza!T$80="","",Analiza!T$80)</f>
        <v>Faza oper.</v>
      </c>
      <c r="R234" s="36" t="str">
        <f>IF(Analiza!U$80="","",Analiza!U$80)</f>
        <v>Faza oper.</v>
      </c>
      <c r="S234" s="36" t="str">
        <f>IF(Analiza!V$80="","",Analiza!V$80)</f>
        <v/>
      </c>
      <c r="T234" s="36" t="str">
        <f>IF(Analiza!W$80="","",Analiza!W$80)</f>
        <v/>
      </c>
      <c r="U234" s="36" t="str">
        <f>IF(Analiza!X$80="","",Analiza!X$80)</f>
        <v/>
      </c>
      <c r="V234" s="36" t="str">
        <f>IF(Analiza!Y$80="","",Analiza!Y$80)</f>
        <v/>
      </c>
      <c r="W234" s="36" t="str">
        <f>IF(Analiza!Z$80="","",Analiza!Z$80)</f>
        <v/>
      </c>
      <c r="X234" s="36" t="str">
        <f>IF(Analiza!AA$80="","",Analiza!AA$80)</f>
        <v/>
      </c>
      <c r="Y234" s="36" t="str">
        <f>IF(Analiza!AB$80="","",Analiza!AB$80)</f>
        <v/>
      </c>
      <c r="Z234" s="36" t="str">
        <f>IF(Analiza!AC$80="","",Analiza!AC$80)</f>
        <v/>
      </c>
      <c r="AA234" s="36" t="str">
        <f>IF(Analiza!AD$80="","",Analiza!AD$80)</f>
        <v/>
      </c>
      <c r="AB234" s="36" t="str">
        <f>IF(Analiza!AE$80="","",Analiza!AE$80)</f>
        <v/>
      </c>
      <c r="AC234" s="36" t="str">
        <f>IF(Analiza!AF$80="","",Analiza!AF$80)</f>
        <v/>
      </c>
      <c r="AD234" s="36" t="str">
        <f>IF(Analiza!AG$80="","",Analiza!AG$80)</f>
        <v/>
      </c>
      <c r="AE234" s="36" t="str">
        <f>IF(Analiza!AH$80="","",Analiza!AH$80)</f>
        <v/>
      </c>
      <c r="AF234" s="36" t="str">
        <f>IF(Analiza!AI$80="","",Analiza!AI$80)</f>
        <v/>
      </c>
      <c r="AG234" s="36" t="str">
        <f>IF(Analiza!AJ$80="","",Analiza!AJ$80)</f>
        <v/>
      </c>
    </row>
    <row r="235" spans="1:40" s="8" customFormat="1" ht="10.8" thickBot="1">
      <c r="A235" s="679"/>
      <c r="B235" s="681"/>
      <c r="C235" s="683"/>
      <c r="D235" s="550">
        <f>IF(Analiza!G$81="","",Analiza!G$81)</f>
        <v>2020</v>
      </c>
      <c r="E235" s="550">
        <f>IF(Analiza!H$81="","",Analiza!H$81)</f>
        <v>2021</v>
      </c>
      <c r="F235" s="550">
        <f>IF(Analiza!I$81="","",Analiza!I$81)</f>
        <v>2022</v>
      </c>
      <c r="G235" s="550">
        <f>IF(Analiza!J$81="","",Analiza!J$81)</f>
        <v>2023</v>
      </c>
      <c r="H235" s="550">
        <f>IF(Analiza!K$81="","",Analiza!K$81)</f>
        <v>2024</v>
      </c>
      <c r="I235" s="550">
        <f>IF(Analiza!L$81="","",Analiza!L$81)</f>
        <v>2025</v>
      </c>
      <c r="J235" s="550">
        <f>IF(Analiza!M$81="","",Analiza!M$81)</f>
        <v>2026</v>
      </c>
      <c r="K235" s="550">
        <f>IF(Analiza!N$81="","",Analiza!N$81)</f>
        <v>2027</v>
      </c>
      <c r="L235" s="550">
        <f>IF(Analiza!O$81="","",Analiza!O$81)</f>
        <v>2028</v>
      </c>
      <c r="M235" s="550">
        <f>IF(Analiza!P$81="","",Analiza!P$81)</f>
        <v>2029</v>
      </c>
      <c r="N235" s="550">
        <f>IF(Analiza!Q$81="","",Analiza!Q$81)</f>
        <v>2030</v>
      </c>
      <c r="O235" s="550">
        <f>IF(Analiza!R$81="","",Analiza!R$81)</f>
        <v>2031</v>
      </c>
      <c r="P235" s="550">
        <f>IF(Analiza!S$81="","",Analiza!S$81)</f>
        <v>2032</v>
      </c>
      <c r="Q235" s="550">
        <f>IF(Analiza!T$81="","",Analiza!T$81)</f>
        <v>2033</v>
      </c>
      <c r="R235" s="550">
        <f>IF(Analiza!U$81="","",Analiza!U$81)</f>
        <v>2034</v>
      </c>
      <c r="S235" s="550" t="str">
        <f>IF(Analiza!V$81="","",Analiza!V$81)</f>
        <v/>
      </c>
      <c r="T235" s="550" t="str">
        <f>IF(Analiza!W$81="","",Analiza!W$81)</f>
        <v/>
      </c>
      <c r="U235" s="550" t="str">
        <f>IF(Analiza!X$81="","",Analiza!X$81)</f>
        <v/>
      </c>
      <c r="V235" s="550" t="str">
        <f>IF(Analiza!Y$81="","",Analiza!Y$81)</f>
        <v/>
      </c>
      <c r="W235" s="550" t="str">
        <f>IF(Analiza!Z$81="","",Analiza!Z$81)</f>
        <v/>
      </c>
      <c r="X235" s="550" t="str">
        <f>IF(Analiza!AA$81="","",Analiza!AA$81)</f>
        <v/>
      </c>
      <c r="Y235" s="550" t="str">
        <f>IF(Analiza!AB$81="","",Analiza!AB$81)</f>
        <v/>
      </c>
      <c r="Z235" s="550" t="str">
        <f>IF(Analiza!AC$81="","",Analiza!AC$81)</f>
        <v/>
      </c>
      <c r="AA235" s="550" t="str">
        <f>IF(Analiza!AD$81="","",Analiza!AD$81)</f>
        <v/>
      </c>
      <c r="AB235" s="550" t="str">
        <f>IF(Analiza!AE$81="","",Analiza!AE$81)</f>
        <v/>
      </c>
      <c r="AC235" s="550" t="str">
        <f>IF(Analiza!AF$81="","",Analiza!AF$81)</f>
        <v/>
      </c>
      <c r="AD235" s="550" t="str">
        <f>IF(Analiza!AG$81="","",Analiza!AG$81)</f>
        <v/>
      </c>
      <c r="AE235" s="550" t="str">
        <f>IF(Analiza!AH$81="","",Analiza!AH$81)</f>
        <v/>
      </c>
      <c r="AF235" s="550" t="str">
        <f>IF(Analiza!AI$81="","",Analiza!AI$81)</f>
        <v/>
      </c>
      <c r="AG235" s="550" t="str">
        <f>IF(Analiza!AJ$81="","",Analiza!AJ$81)</f>
        <v/>
      </c>
    </row>
    <row r="236" spans="1:40" s="70" customFormat="1">
      <c r="A236" s="100">
        <v>1</v>
      </c>
      <c r="B236" s="200" t="s">
        <v>224</v>
      </c>
      <c r="C236" s="555" t="s">
        <v>1</v>
      </c>
      <c r="D236" s="542"/>
      <c r="E236" s="543"/>
      <c r="F236" s="543"/>
      <c r="G236" s="543"/>
      <c r="H236" s="543"/>
      <c r="I236" s="543"/>
      <c r="J236" s="543"/>
      <c r="K236" s="543"/>
      <c r="L236" s="543"/>
      <c r="M236" s="543"/>
      <c r="N236" s="543"/>
      <c r="O236" s="543"/>
      <c r="P236" s="543"/>
      <c r="Q236" s="543"/>
      <c r="R236" s="543"/>
      <c r="S236" s="543"/>
      <c r="T236" s="543"/>
      <c r="U236" s="543"/>
      <c r="V236" s="543"/>
      <c r="W236" s="543"/>
      <c r="X236" s="543"/>
      <c r="Y236" s="543"/>
      <c r="Z236" s="543"/>
      <c r="AA236" s="543"/>
      <c r="AB236" s="543"/>
      <c r="AC236" s="543"/>
      <c r="AD236" s="543"/>
      <c r="AE236" s="543"/>
      <c r="AF236" s="543"/>
      <c r="AG236" s="544"/>
      <c r="AH236" s="98"/>
      <c r="AI236" s="99"/>
      <c r="AJ236" s="98"/>
      <c r="AN236" s="75"/>
    </row>
    <row r="237" spans="1:40" s="70" customFormat="1">
      <c r="A237" s="94">
        <v>2</v>
      </c>
      <c r="B237" s="204" t="s">
        <v>225</v>
      </c>
      <c r="C237" s="556" t="s">
        <v>1</v>
      </c>
      <c r="D237" s="545"/>
      <c r="E237" s="260"/>
      <c r="F237" s="260"/>
      <c r="G237" s="260"/>
      <c r="H237" s="260"/>
      <c r="I237" s="260"/>
      <c r="J237" s="260"/>
      <c r="K237" s="260"/>
      <c r="L237" s="260"/>
      <c r="M237" s="260"/>
      <c r="N237" s="260"/>
      <c r="O237" s="260"/>
      <c r="P237" s="260"/>
      <c r="Q237" s="260"/>
      <c r="R237" s="260"/>
      <c r="S237" s="260"/>
      <c r="T237" s="260"/>
      <c r="U237" s="260"/>
      <c r="V237" s="260"/>
      <c r="W237" s="260"/>
      <c r="X237" s="260"/>
      <c r="Y237" s="260"/>
      <c r="Z237" s="260"/>
      <c r="AA237" s="260"/>
      <c r="AB237" s="260"/>
      <c r="AC237" s="260"/>
      <c r="AD237" s="260"/>
      <c r="AE237" s="260"/>
      <c r="AF237" s="260"/>
      <c r="AG237" s="546"/>
      <c r="AH237" s="98"/>
      <c r="AI237" s="99"/>
      <c r="AJ237" s="98"/>
      <c r="AN237" s="75"/>
    </row>
    <row r="238" spans="1:40" s="70" customFormat="1" ht="10.8" thickBot="1">
      <c r="A238" s="94">
        <v>3</v>
      </c>
      <c r="B238" s="204" t="s">
        <v>226</v>
      </c>
      <c r="C238" s="556" t="s">
        <v>1</v>
      </c>
      <c r="D238" s="559"/>
      <c r="E238" s="553"/>
      <c r="F238" s="553"/>
      <c r="G238" s="553"/>
      <c r="H238" s="553"/>
      <c r="I238" s="553"/>
      <c r="J238" s="553"/>
      <c r="K238" s="553"/>
      <c r="L238" s="553"/>
      <c r="M238" s="553"/>
      <c r="N238" s="553"/>
      <c r="O238" s="553"/>
      <c r="P238" s="553"/>
      <c r="Q238" s="553"/>
      <c r="R238" s="553"/>
      <c r="S238" s="553"/>
      <c r="T238" s="553"/>
      <c r="U238" s="553"/>
      <c r="V238" s="553"/>
      <c r="W238" s="553"/>
      <c r="X238" s="553"/>
      <c r="Y238" s="553"/>
      <c r="Z238" s="553"/>
      <c r="AA238" s="553"/>
      <c r="AB238" s="553"/>
      <c r="AC238" s="553"/>
      <c r="AD238" s="553"/>
      <c r="AE238" s="553"/>
      <c r="AF238" s="553"/>
      <c r="AG238" s="554"/>
      <c r="AH238" s="98"/>
      <c r="AI238" s="99"/>
      <c r="AJ238" s="98"/>
      <c r="AN238" s="75"/>
    </row>
    <row r="239" spans="1:40" s="405" customFormat="1" ht="19.5" customHeight="1">
      <c r="A239" s="404"/>
      <c r="B239" s="405" t="s">
        <v>236</v>
      </c>
      <c r="D239" s="564"/>
      <c r="E239" s="564"/>
      <c r="F239" s="564"/>
      <c r="G239" s="564"/>
      <c r="H239" s="564"/>
      <c r="I239" s="564"/>
      <c r="J239" s="564"/>
      <c r="K239" s="564"/>
      <c r="L239" s="564"/>
      <c r="M239" s="564"/>
      <c r="N239" s="564"/>
      <c r="O239" s="564"/>
      <c r="P239" s="564"/>
      <c r="Q239" s="564"/>
      <c r="R239" s="564"/>
      <c r="S239" s="564"/>
      <c r="T239" s="564"/>
      <c r="U239" s="564"/>
      <c r="V239" s="564"/>
      <c r="W239" s="564"/>
      <c r="X239" s="564"/>
      <c r="Y239" s="564"/>
      <c r="Z239" s="564"/>
      <c r="AA239" s="564"/>
      <c r="AB239" s="564"/>
      <c r="AC239" s="564"/>
      <c r="AD239" s="564"/>
      <c r="AE239" s="564"/>
      <c r="AF239" s="564"/>
      <c r="AG239" s="564"/>
    </row>
    <row r="240" spans="1:40" s="8" customFormat="1">
      <c r="A240" s="678" t="s">
        <v>123</v>
      </c>
      <c r="B240" s="680" t="s">
        <v>237</v>
      </c>
      <c r="C240" s="682" t="s">
        <v>0</v>
      </c>
      <c r="D240" s="36" t="str">
        <f>IF(Analiza!G$80="","",Analiza!G$80)</f>
        <v>Faza inwest.</v>
      </c>
      <c r="E240" s="36" t="str">
        <f>IF(Analiza!H$80="","",Analiza!H$80)</f>
        <v>Faza inwest.</v>
      </c>
      <c r="F240" s="36" t="str">
        <f>IF(Analiza!I$80="","",Analiza!I$80)</f>
        <v>Faza oper.</v>
      </c>
      <c r="G240" s="36" t="str">
        <f>IF(Analiza!J$80="","",Analiza!J$80)</f>
        <v>Faza oper.</v>
      </c>
      <c r="H240" s="36" t="str">
        <f>IF(Analiza!K$80="","",Analiza!K$80)</f>
        <v>Faza oper.</v>
      </c>
      <c r="I240" s="36" t="str">
        <f>IF(Analiza!L$80="","",Analiza!L$80)</f>
        <v>Faza oper.</v>
      </c>
      <c r="J240" s="36" t="str">
        <f>IF(Analiza!M$80="","",Analiza!M$80)</f>
        <v>Faza oper.</v>
      </c>
      <c r="K240" s="36" t="str">
        <f>IF(Analiza!N$80="","",Analiza!N$80)</f>
        <v>Faza oper.</v>
      </c>
      <c r="L240" s="36" t="str">
        <f>IF(Analiza!O$80="","",Analiza!O$80)</f>
        <v>Faza oper.</v>
      </c>
      <c r="M240" s="36" t="str">
        <f>IF(Analiza!P$80="","",Analiza!P$80)</f>
        <v>Faza oper.</v>
      </c>
      <c r="N240" s="36" t="str">
        <f>IF(Analiza!Q$80="","",Analiza!Q$80)</f>
        <v>Faza oper.</v>
      </c>
      <c r="O240" s="36" t="str">
        <f>IF(Analiza!R$80="","",Analiza!R$80)</f>
        <v>Faza oper.</v>
      </c>
      <c r="P240" s="36" t="str">
        <f>IF(Analiza!S$80="","",Analiza!S$80)</f>
        <v>Faza oper.</v>
      </c>
      <c r="Q240" s="36" t="str">
        <f>IF(Analiza!T$80="","",Analiza!T$80)</f>
        <v>Faza oper.</v>
      </c>
      <c r="R240" s="36" t="str">
        <f>IF(Analiza!U$80="","",Analiza!U$80)</f>
        <v>Faza oper.</v>
      </c>
      <c r="S240" s="36" t="str">
        <f>IF(Analiza!V$80="","",Analiza!V$80)</f>
        <v/>
      </c>
      <c r="T240" s="36" t="str">
        <f>IF(Analiza!W$80="","",Analiza!W$80)</f>
        <v/>
      </c>
      <c r="U240" s="36" t="str">
        <f>IF(Analiza!X$80="","",Analiza!X$80)</f>
        <v/>
      </c>
      <c r="V240" s="36" t="str">
        <f>IF(Analiza!Y$80="","",Analiza!Y$80)</f>
        <v/>
      </c>
      <c r="W240" s="36" t="str">
        <f>IF(Analiza!Z$80="","",Analiza!Z$80)</f>
        <v/>
      </c>
      <c r="X240" s="36" t="str">
        <f>IF(Analiza!AA$80="","",Analiza!AA$80)</f>
        <v/>
      </c>
      <c r="Y240" s="36" t="str">
        <f>IF(Analiza!AB$80="","",Analiza!AB$80)</f>
        <v/>
      </c>
      <c r="Z240" s="36" t="str">
        <f>IF(Analiza!AC$80="","",Analiza!AC$80)</f>
        <v/>
      </c>
      <c r="AA240" s="36" t="str">
        <f>IF(Analiza!AD$80="","",Analiza!AD$80)</f>
        <v/>
      </c>
      <c r="AB240" s="36" t="str">
        <f>IF(Analiza!AE$80="","",Analiza!AE$80)</f>
        <v/>
      </c>
      <c r="AC240" s="36" t="str">
        <f>IF(Analiza!AF$80="","",Analiza!AF$80)</f>
        <v/>
      </c>
      <c r="AD240" s="36" t="str">
        <f>IF(Analiza!AG$80="","",Analiza!AG$80)</f>
        <v/>
      </c>
      <c r="AE240" s="36" t="str">
        <f>IF(Analiza!AH$80="","",Analiza!AH$80)</f>
        <v/>
      </c>
      <c r="AF240" s="36" t="str">
        <f>IF(Analiza!AI$80="","",Analiza!AI$80)</f>
        <v/>
      </c>
      <c r="AG240" s="36" t="str">
        <f>IF(Analiza!AJ$80="","",Analiza!AJ$80)</f>
        <v/>
      </c>
    </row>
    <row r="241" spans="1:40" s="8" customFormat="1" ht="10.8" thickBot="1">
      <c r="A241" s="679"/>
      <c r="B241" s="681"/>
      <c r="C241" s="683"/>
      <c r="D241" s="550">
        <f>IF(Analiza!G$81="","",Analiza!G$81)</f>
        <v>2020</v>
      </c>
      <c r="E241" s="550">
        <f>IF(Analiza!H$81="","",Analiza!H$81)</f>
        <v>2021</v>
      </c>
      <c r="F241" s="550">
        <f>IF(Analiza!I$81="","",Analiza!I$81)</f>
        <v>2022</v>
      </c>
      <c r="G241" s="550">
        <f>IF(Analiza!J$81="","",Analiza!J$81)</f>
        <v>2023</v>
      </c>
      <c r="H241" s="550">
        <f>IF(Analiza!K$81="","",Analiza!K$81)</f>
        <v>2024</v>
      </c>
      <c r="I241" s="550">
        <f>IF(Analiza!L$81="","",Analiza!L$81)</f>
        <v>2025</v>
      </c>
      <c r="J241" s="550">
        <f>IF(Analiza!M$81="","",Analiza!M$81)</f>
        <v>2026</v>
      </c>
      <c r="K241" s="550">
        <f>IF(Analiza!N$81="","",Analiza!N$81)</f>
        <v>2027</v>
      </c>
      <c r="L241" s="550">
        <f>IF(Analiza!O$81="","",Analiza!O$81)</f>
        <v>2028</v>
      </c>
      <c r="M241" s="550">
        <f>IF(Analiza!P$81="","",Analiza!P$81)</f>
        <v>2029</v>
      </c>
      <c r="N241" s="550">
        <f>IF(Analiza!Q$81="","",Analiza!Q$81)</f>
        <v>2030</v>
      </c>
      <c r="O241" s="550">
        <f>IF(Analiza!R$81="","",Analiza!R$81)</f>
        <v>2031</v>
      </c>
      <c r="P241" s="550">
        <f>IF(Analiza!S$81="","",Analiza!S$81)</f>
        <v>2032</v>
      </c>
      <c r="Q241" s="550">
        <f>IF(Analiza!T$81="","",Analiza!T$81)</f>
        <v>2033</v>
      </c>
      <c r="R241" s="550">
        <f>IF(Analiza!U$81="","",Analiza!U$81)</f>
        <v>2034</v>
      </c>
      <c r="S241" s="550" t="str">
        <f>IF(Analiza!V$81="","",Analiza!V$81)</f>
        <v/>
      </c>
      <c r="T241" s="550" t="str">
        <f>IF(Analiza!W$81="","",Analiza!W$81)</f>
        <v/>
      </c>
      <c r="U241" s="550" t="str">
        <f>IF(Analiza!X$81="","",Analiza!X$81)</f>
        <v/>
      </c>
      <c r="V241" s="550" t="str">
        <f>IF(Analiza!Y$81="","",Analiza!Y$81)</f>
        <v/>
      </c>
      <c r="W241" s="550" t="str">
        <f>IF(Analiza!Z$81="","",Analiza!Z$81)</f>
        <v/>
      </c>
      <c r="X241" s="550" t="str">
        <f>IF(Analiza!AA$81="","",Analiza!AA$81)</f>
        <v/>
      </c>
      <c r="Y241" s="550" t="str">
        <f>IF(Analiza!AB$81="","",Analiza!AB$81)</f>
        <v/>
      </c>
      <c r="Z241" s="550" t="str">
        <f>IF(Analiza!AC$81="","",Analiza!AC$81)</f>
        <v/>
      </c>
      <c r="AA241" s="550" t="str">
        <f>IF(Analiza!AD$81="","",Analiza!AD$81)</f>
        <v/>
      </c>
      <c r="AB241" s="550" t="str">
        <f>IF(Analiza!AE$81="","",Analiza!AE$81)</f>
        <v/>
      </c>
      <c r="AC241" s="550" t="str">
        <f>IF(Analiza!AF$81="","",Analiza!AF$81)</f>
        <v/>
      </c>
      <c r="AD241" s="550" t="str">
        <f>IF(Analiza!AG$81="","",Analiza!AG$81)</f>
        <v/>
      </c>
      <c r="AE241" s="550" t="str">
        <f>IF(Analiza!AH$81="","",Analiza!AH$81)</f>
        <v/>
      </c>
      <c r="AF241" s="550" t="str">
        <f>IF(Analiza!AI$81="","",Analiza!AI$81)</f>
        <v/>
      </c>
      <c r="AG241" s="550" t="str">
        <f>IF(Analiza!AJ$81="","",Analiza!AJ$81)</f>
        <v/>
      </c>
    </row>
    <row r="242" spans="1:40" s="69" customFormat="1" ht="31.2" thickBot="1">
      <c r="A242" s="406">
        <v>5</v>
      </c>
      <c r="B242" s="598" t="s">
        <v>489</v>
      </c>
      <c r="C242" s="555" t="s">
        <v>1</v>
      </c>
      <c r="D242" s="571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3"/>
      <c r="AH242" s="150"/>
      <c r="AI242" s="151"/>
      <c r="AJ242" s="150"/>
      <c r="AN242" s="112"/>
    </row>
    <row r="243" spans="1:40" s="374" customFormat="1" ht="24" customHeight="1">
      <c r="A243" s="373" t="s">
        <v>313</v>
      </c>
      <c r="B243" s="374" t="s">
        <v>314</v>
      </c>
      <c r="H243" s="400"/>
    </row>
    <row r="244" spans="1:40" s="396" customFormat="1" ht="19.5" customHeight="1">
      <c r="A244" s="395"/>
      <c r="B244" s="396" t="s">
        <v>334</v>
      </c>
    </row>
    <row r="245" spans="1:40" s="8" customFormat="1">
      <c r="A245" s="678" t="s">
        <v>10</v>
      </c>
      <c r="B245" s="680" t="s">
        <v>2</v>
      </c>
      <c r="C245" s="682" t="s">
        <v>0</v>
      </c>
      <c r="D245" s="385" t="str">
        <f>IF(Analiza!G$80="","",Analiza!G$80)</f>
        <v>Faza inwest.</v>
      </c>
      <c r="E245" s="385" t="str">
        <f>IF(Analiza!H$80="","",Analiza!H$80)</f>
        <v>Faza inwest.</v>
      </c>
      <c r="F245" s="385" t="str">
        <f>IF(Analiza!I$80="","",Analiza!I$80)</f>
        <v>Faza oper.</v>
      </c>
      <c r="G245" s="385" t="str">
        <f>IF(Analiza!J$80="","",Analiza!J$80)</f>
        <v>Faza oper.</v>
      </c>
      <c r="H245" s="385" t="str">
        <f>IF(Analiza!K$80="","",Analiza!K$80)</f>
        <v>Faza oper.</v>
      </c>
      <c r="I245" s="385" t="str">
        <f>IF(Analiza!L$80="","",Analiza!L$80)</f>
        <v>Faza oper.</v>
      </c>
      <c r="J245" s="385" t="str">
        <f>IF(Analiza!M$80="","",Analiza!M$80)</f>
        <v>Faza oper.</v>
      </c>
      <c r="K245" s="385" t="str">
        <f>IF(Analiza!N$80="","",Analiza!N$80)</f>
        <v>Faza oper.</v>
      </c>
      <c r="L245" s="385" t="str">
        <f>IF(Analiza!O$80="","",Analiza!O$80)</f>
        <v>Faza oper.</v>
      </c>
      <c r="M245" s="385" t="str">
        <f>IF(Analiza!P$80="","",Analiza!P$80)</f>
        <v>Faza oper.</v>
      </c>
      <c r="N245" s="385" t="str">
        <f>IF(Analiza!Q$80="","",Analiza!Q$80)</f>
        <v>Faza oper.</v>
      </c>
      <c r="O245" s="385" t="str">
        <f>IF(Analiza!R$80="","",Analiza!R$80)</f>
        <v>Faza oper.</v>
      </c>
      <c r="P245" s="385" t="str">
        <f>IF(Analiza!S$80="","",Analiza!S$80)</f>
        <v>Faza oper.</v>
      </c>
      <c r="Q245" s="385" t="str">
        <f>IF(Analiza!T$80="","",Analiza!T$80)</f>
        <v>Faza oper.</v>
      </c>
      <c r="R245" s="385" t="str">
        <f>IF(Analiza!U$80="","",Analiza!U$80)</f>
        <v>Faza oper.</v>
      </c>
      <c r="S245" s="385" t="str">
        <f>IF(Analiza!V$80="","",Analiza!V$80)</f>
        <v/>
      </c>
      <c r="T245" s="385" t="str">
        <f>IF(Analiza!W$80="","",Analiza!W$80)</f>
        <v/>
      </c>
      <c r="U245" s="385" t="str">
        <f>IF(Analiza!X$80="","",Analiza!X$80)</f>
        <v/>
      </c>
      <c r="V245" s="385" t="str">
        <f>IF(Analiza!Y$80="","",Analiza!Y$80)</f>
        <v/>
      </c>
      <c r="W245" s="385" t="str">
        <f>IF(Analiza!Z$80="","",Analiza!Z$80)</f>
        <v/>
      </c>
      <c r="X245" s="385" t="str">
        <f>IF(Analiza!AA$80="","",Analiza!AA$80)</f>
        <v/>
      </c>
      <c r="Y245" s="385" t="str">
        <f>IF(Analiza!AB$80="","",Analiza!AB$80)</f>
        <v/>
      </c>
      <c r="Z245" s="385" t="str">
        <f>IF(Analiza!AC$80="","",Analiza!AC$80)</f>
        <v/>
      </c>
      <c r="AA245" s="385" t="str">
        <f>IF(Analiza!AD$80="","",Analiza!AD$80)</f>
        <v/>
      </c>
      <c r="AB245" s="385" t="str">
        <f>IF(Analiza!AE$80="","",Analiza!AE$80)</f>
        <v/>
      </c>
      <c r="AC245" s="385" t="str">
        <f>IF(Analiza!AF$80="","",Analiza!AF$80)</f>
        <v/>
      </c>
      <c r="AD245" s="385" t="str">
        <f>IF(Analiza!AG$80="","",Analiza!AG$80)</f>
        <v/>
      </c>
      <c r="AE245" s="385" t="str">
        <f>IF(Analiza!AH$80="","",Analiza!AH$80)</f>
        <v/>
      </c>
      <c r="AF245" s="385" t="str">
        <f>IF(Analiza!AI$80="","",Analiza!AI$80)</f>
        <v/>
      </c>
      <c r="AG245" s="385" t="str">
        <f>IF(Analiza!AJ$80="","",Analiza!AJ$80)</f>
        <v/>
      </c>
    </row>
    <row r="246" spans="1:40" s="8" customFormat="1" ht="10.8" thickBot="1">
      <c r="A246" s="679"/>
      <c r="B246" s="681"/>
      <c r="C246" s="683"/>
      <c r="D246" s="494">
        <f>IF(Analiza!G$81="","",Analiza!G$81)</f>
        <v>2020</v>
      </c>
      <c r="E246" s="494">
        <f>IF(Analiza!H$81="","",Analiza!H$81)</f>
        <v>2021</v>
      </c>
      <c r="F246" s="494">
        <f>IF(Analiza!I$81="","",Analiza!I$81)</f>
        <v>2022</v>
      </c>
      <c r="G246" s="494">
        <f>IF(Analiza!J$81="","",Analiza!J$81)</f>
        <v>2023</v>
      </c>
      <c r="H246" s="494">
        <f>IF(Analiza!K$81="","",Analiza!K$81)</f>
        <v>2024</v>
      </c>
      <c r="I246" s="494">
        <f>IF(Analiza!L$81="","",Analiza!L$81)</f>
        <v>2025</v>
      </c>
      <c r="J246" s="494">
        <f>IF(Analiza!M$81="","",Analiza!M$81)</f>
        <v>2026</v>
      </c>
      <c r="K246" s="494">
        <f>IF(Analiza!N$81="","",Analiza!N$81)</f>
        <v>2027</v>
      </c>
      <c r="L246" s="494">
        <f>IF(Analiza!O$81="","",Analiza!O$81)</f>
        <v>2028</v>
      </c>
      <c r="M246" s="494">
        <f>IF(Analiza!P$81="","",Analiza!P$81)</f>
        <v>2029</v>
      </c>
      <c r="N246" s="494">
        <f>IF(Analiza!Q$81="","",Analiza!Q$81)</f>
        <v>2030</v>
      </c>
      <c r="O246" s="494">
        <f>IF(Analiza!R$81="","",Analiza!R$81)</f>
        <v>2031</v>
      </c>
      <c r="P246" s="494">
        <f>IF(Analiza!S$81="","",Analiza!S$81)</f>
        <v>2032</v>
      </c>
      <c r="Q246" s="494">
        <f>IF(Analiza!T$81="","",Analiza!T$81)</f>
        <v>2033</v>
      </c>
      <c r="R246" s="494">
        <f>IF(Analiza!U$81="","",Analiza!U$81)</f>
        <v>2034</v>
      </c>
      <c r="S246" s="494" t="str">
        <f>IF(Analiza!V$81="","",Analiza!V$81)</f>
        <v/>
      </c>
      <c r="T246" s="494" t="str">
        <f>IF(Analiza!W$81="","",Analiza!W$81)</f>
        <v/>
      </c>
      <c r="U246" s="494" t="str">
        <f>IF(Analiza!X$81="","",Analiza!X$81)</f>
        <v/>
      </c>
      <c r="V246" s="494" t="str">
        <f>IF(Analiza!Y$81="","",Analiza!Y$81)</f>
        <v/>
      </c>
      <c r="W246" s="494" t="str">
        <f>IF(Analiza!Z$81="","",Analiza!Z$81)</f>
        <v/>
      </c>
      <c r="X246" s="494" t="str">
        <f>IF(Analiza!AA$81="","",Analiza!AA$81)</f>
        <v/>
      </c>
      <c r="Y246" s="494" t="str">
        <f>IF(Analiza!AB$81="","",Analiza!AB$81)</f>
        <v/>
      </c>
      <c r="Z246" s="494" t="str">
        <f>IF(Analiza!AC$81="","",Analiza!AC$81)</f>
        <v/>
      </c>
      <c r="AA246" s="494" t="str">
        <f>IF(Analiza!AD$81="","",Analiza!AD$81)</f>
        <v/>
      </c>
      <c r="AB246" s="494" t="str">
        <f>IF(Analiza!AE$81="","",Analiza!AE$81)</f>
        <v/>
      </c>
      <c r="AC246" s="494" t="str">
        <f>IF(Analiza!AF$81="","",Analiza!AF$81)</f>
        <v/>
      </c>
      <c r="AD246" s="494" t="str">
        <f>IF(Analiza!AG$81="","",Analiza!AG$81)</f>
        <v/>
      </c>
      <c r="AE246" s="494" t="str">
        <f>IF(Analiza!AH$81="","",Analiza!AH$81)</f>
        <v/>
      </c>
      <c r="AF246" s="494" t="str">
        <f>IF(Analiza!AI$81="","",Analiza!AI$81)</f>
        <v/>
      </c>
      <c r="AG246" s="494" t="str">
        <f>IF(Analiza!AJ$81="","",Analiza!AJ$81)</f>
        <v/>
      </c>
    </row>
    <row r="247" spans="1:40" s="5" customFormat="1" ht="10.8" thickBot="1">
      <c r="A247" s="38">
        <v>0</v>
      </c>
      <c r="B247" s="4" t="s">
        <v>479</v>
      </c>
      <c r="C247" s="574" t="s">
        <v>1</v>
      </c>
      <c r="D247" s="577">
        <v>435503.8</v>
      </c>
      <c r="E247" s="575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</row>
    <row r="248" spans="1:40" s="5" customFormat="1" ht="10.8" thickBot="1">
      <c r="A248" s="317">
        <v>1</v>
      </c>
      <c r="B248" s="318" t="s">
        <v>24</v>
      </c>
      <c r="C248" s="319" t="s">
        <v>1</v>
      </c>
      <c r="D248" s="576"/>
      <c r="E248" s="322"/>
      <c r="F248" s="322"/>
      <c r="G248" s="322"/>
      <c r="H248" s="322"/>
      <c r="I248" s="322"/>
      <c r="J248" s="322"/>
      <c r="K248" s="322"/>
      <c r="L248" s="322"/>
      <c r="M248" s="322"/>
      <c r="N248" s="322"/>
      <c r="O248" s="322"/>
      <c r="P248" s="322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  <c r="AA248" s="322"/>
      <c r="AB248" s="322"/>
      <c r="AC248" s="322"/>
      <c r="AD248" s="322"/>
      <c r="AE248" s="322"/>
      <c r="AF248" s="322"/>
      <c r="AG248" s="322"/>
    </row>
    <row r="249" spans="1:40" s="18" customFormat="1">
      <c r="A249" s="40" t="s">
        <v>15</v>
      </c>
      <c r="B249" s="23" t="s">
        <v>490</v>
      </c>
      <c r="C249" s="578" t="s">
        <v>1</v>
      </c>
      <c r="D249" s="580"/>
      <c r="E249" s="581"/>
      <c r="F249" s="581">
        <f>Analiza!F461</f>
        <v>13470.519999999997</v>
      </c>
      <c r="G249" s="581">
        <f>Analiza!G461</f>
        <v>14007.809999999998</v>
      </c>
      <c r="H249" s="581">
        <f>Analiza!H461</f>
        <v>14007.809999999998</v>
      </c>
      <c r="I249" s="581">
        <f>Analiza!I461</f>
        <v>14007.809999999998</v>
      </c>
      <c r="J249" s="581">
        <f>Analiza!J461</f>
        <v>32490.819999999996</v>
      </c>
      <c r="K249" s="581">
        <f>Analiza!K461</f>
        <v>14180.829999999998</v>
      </c>
      <c r="L249" s="581">
        <f>Analiza!L461</f>
        <v>14007.809999999998</v>
      </c>
      <c r="M249" s="581">
        <f>Analiza!M461</f>
        <v>14007.81</v>
      </c>
      <c r="N249" s="581">
        <f>Analiza!N461</f>
        <v>14007.81</v>
      </c>
      <c r="O249" s="581">
        <f>Analiza!O461</f>
        <v>172095.82</v>
      </c>
      <c r="P249" s="581">
        <f>Analiza!P461</f>
        <v>14180.829999999998</v>
      </c>
      <c r="Q249" s="581">
        <f>Analiza!Q461</f>
        <v>14007.809999999998</v>
      </c>
      <c r="R249" s="581">
        <f>Analiza!R461</f>
        <v>14007.809999999998</v>
      </c>
      <c r="S249" s="581"/>
      <c r="T249" s="581"/>
      <c r="U249" s="581"/>
      <c r="V249" s="581"/>
      <c r="W249" s="581"/>
      <c r="X249" s="581"/>
      <c r="Y249" s="581"/>
      <c r="Z249" s="581"/>
      <c r="AA249" s="581"/>
      <c r="AB249" s="581"/>
      <c r="AC249" s="581"/>
      <c r="AD249" s="581"/>
      <c r="AE249" s="581"/>
      <c r="AF249" s="581"/>
      <c r="AG249" s="582"/>
    </row>
    <row r="250" spans="1:40" s="18" customFormat="1">
      <c r="A250" s="40" t="s">
        <v>16</v>
      </c>
      <c r="B250" s="23" t="s">
        <v>480</v>
      </c>
      <c r="C250" s="578" t="s">
        <v>1</v>
      </c>
      <c r="D250" s="583"/>
      <c r="E250" s="323"/>
      <c r="F250" s="323"/>
      <c r="G250" s="323"/>
      <c r="H250" s="323"/>
      <c r="I250" s="323"/>
      <c r="J250" s="323"/>
      <c r="K250" s="323"/>
      <c r="L250" s="323"/>
      <c r="M250" s="323"/>
      <c r="N250" s="323"/>
      <c r="O250" s="323"/>
      <c r="P250" s="323"/>
      <c r="Q250" s="323"/>
      <c r="R250" s="323"/>
      <c r="S250" s="323"/>
      <c r="T250" s="323"/>
      <c r="U250" s="323"/>
      <c r="V250" s="323"/>
      <c r="W250" s="323"/>
      <c r="X250" s="323"/>
      <c r="Y250" s="323"/>
      <c r="Z250" s="323"/>
      <c r="AA250" s="323"/>
      <c r="AB250" s="323"/>
      <c r="AC250" s="323"/>
      <c r="AD250" s="323"/>
      <c r="AE250" s="323"/>
      <c r="AF250" s="323"/>
      <c r="AG250" s="584"/>
    </row>
    <row r="251" spans="1:40" s="18" customFormat="1" ht="21" thickBot="1">
      <c r="A251" s="41" t="s">
        <v>17</v>
      </c>
      <c r="B251" s="25" t="s">
        <v>481</v>
      </c>
      <c r="C251" s="579" t="s">
        <v>1</v>
      </c>
      <c r="D251" s="585"/>
      <c r="E251" s="586"/>
      <c r="F251" s="586"/>
      <c r="G251" s="586"/>
      <c r="H251" s="586"/>
      <c r="I251" s="586"/>
      <c r="J251" s="586"/>
      <c r="K251" s="586"/>
      <c r="L251" s="586"/>
      <c r="M251" s="586"/>
      <c r="N251" s="586"/>
      <c r="O251" s="586"/>
      <c r="P251" s="586"/>
      <c r="Q251" s="586"/>
      <c r="R251" s="586"/>
      <c r="S251" s="586"/>
      <c r="T251" s="586"/>
      <c r="U251" s="586"/>
      <c r="V251" s="586"/>
      <c r="W251" s="586"/>
      <c r="X251" s="586"/>
      <c r="Y251" s="586"/>
      <c r="Z251" s="586"/>
      <c r="AA251" s="586"/>
      <c r="AB251" s="586"/>
      <c r="AC251" s="586"/>
      <c r="AD251" s="586"/>
      <c r="AE251" s="586"/>
      <c r="AF251" s="586"/>
      <c r="AG251" s="587"/>
    </row>
    <row r="252" spans="1:40" s="18" customFormat="1" ht="10.8" thickBot="1">
      <c r="A252" s="317">
        <v>2</v>
      </c>
      <c r="B252" s="318" t="s">
        <v>28</v>
      </c>
      <c r="C252" s="319" t="s">
        <v>1</v>
      </c>
      <c r="D252" s="576"/>
      <c r="E252" s="576"/>
      <c r="F252" s="576"/>
      <c r="G252" s="576"/>
      <c r="H252" s="576"/>
      <c r="I252" s="576"/>
      <c r="J252" s="576"/>
      <c r="K252" s="576"/>
      <c r="L252" s="576"/>
      <c r="M252" s="576"/>
      <c r="N252" s="576"/>
      <c r="O252" s="576"/>
      <c r="P252" s="576"/>
      <c r="Q252" s="576"/>
      <c r="R252" s="576"/>
      <c r="S252" s="576"/>
      <c r="T252" s="576"/>
      <c r="U252" s="576"/>
      <c r="V252" s="576"/>
      <c r="W252" s="576"/>
      <c r="X252" s="576"/>
      <c r="Y252" s="576"/>
      <c r="Z252" s="576"/>
      <c r="AA252" s="576"/>
      <c r="AB252" s="576"/>
      <c r="AC252" s="576"/>
      <c r="AD252" s="576"/>
      <c r="AE252" s="576"/>
      <c r="AF252" s="576"/>
      <c r="AG252" s="576"/>
    </row>
    <row r="253" spans="1:40" s="18" customFormat="1">
      <c r="A253" s="40" t="s">
        <v>40</v>
      </c>
      <c r="B253" s="23" t="s">
        <v>482</v>
      </c>
      <c r="C253" s="578" t="s">
        <v>1</v>
      </c>
      <c r="D253" s="580"/>
      <c r="E253" s="581"/>
      <c r="F253" s="581">
        <f>Analiza!F467</f>
        <v>-537.29</v>
      </c>
      <c r="G253" s="581">
        <f>Analiza!G467</f>
        <v>0</v>
      </c>
      <c r="H253" s="581">
        <f>Analiza!H467</f>
        <v>0</v>
      </c>
      <c r="I253" s="581">
        <f>Analiza!I467</f>
        <v>0</v>
      </c>
      <c r="J253" s="581">
        <f>Analiza!J467</f>
        <v>-173.01999999999998</v>
      </c>
      <c r="K253" s="581">
        <f>Analiza!K467</f>
        <v>173.01999999999998</v>
      </c>
      <c r="L253" s="581">
        <f>Analiza!L467</f>
        <v>0</v>
      </c>
      <c r="M253" s="581">
        <f>Analiza!M467</f>
        <v>0</v>
      </c>
      <c r="N253" s="581">
        <f>Analiza!N467</f>
        <v>0</v>
      </c>
      <c r="O253" s="581">
        <f>Analiza!O467</f>
        <v>-173.01999999999998</v>
      </c>
      <c r="P253" s="581">
        <f>Analiza!P467</f>
        <v>173.01999999999998</v>
      </c>
      <c r="Q253" s="581">
        <f>Analiza!Q467</f>
        <v>0</v>
      </c>
      <c r="R253" s="581">
        <f>Analiza!R467</f>
        <v>0</v>
      </c>
      <c r="S253" s="581"/>
      <c r="T253" s="581"/>
      <c r="U253" s="581"/>
      <c r="V253" s="581"/>
      <c r="W253" s="581"/>
      <c r="X253" s="581"/>
      <c r="Y253" s="581"/>
      <c r="Z253" s="581"/>
      <c r="AA253" s="581"/>
      <c r="AB253" s="581"/>
      <c r="AC253" s="581"/>
      <c r="AD253" s="581"/>
      <c r="AE253" s="581"/>
      <c r="AF253" s="581"/>
      <c r="AG253" s="582"/>
    </row>
    <row r="254" spans="1:40" s="18" customFormat="1" ht="10.8" thickBot="1">
      <c r="A254" s="41" t="s">
        <v>41</v>
      </c>
      <c r="B254" s="25" t="s">
        <v>483</v>
      </c>
      <c r="C254" s="579" t="s">
        <v>1</v>
      </c>
      <c r="D254" s="585"/>
      <c r="E254" s="586"/>
      <c r="F254" s="586"/>
      <c r="G254" s="586"/>
      <c r="H254" s="586"/>
      <c r="I254" s="586"/>
      <c r="J254" s="586"/>
      <c r="K254" s="586"/>
      <c r="L254" s="586"/>
      <c r="M254" s="586"/>
      <c r="N254" s="586"/>
      <c r="O254" s="586"/>
      <c r="P254" s="586"/>
      <c r="Q254" s="586"/>
      <c r="R254" s="586"/>
      <c r="S254" s="586"/>
      <c r="T254" s="586"/>
      <c r="U254" s="586"/>
      <c r="V254" s="586"/>
      <c r="W254" s="586"/>
      <c r="X254" s="586"/>
      <c r="Y254" s="586"/>
      <c r="Z254" s="586"/>
      <c r="AA254" s="586"/>
      <c r="AB254" s="586"/>
      <c r="AC254" s="586"/>
      <c r="AD254" s="586"/>
      <c r="AE254" s="586"/>
      <c r="AF254" s="586"/>
      <c r="AG254" s="587"/>
    </row>
    <row r="255" spans="1:40" s="374" customFormat="1" ht="24" customHeight="1">
      <c r="A255" s="373" t="s">
        <v>341</v>
      </c>
      <c r="B255" s="374" t="s">
        <v>340</v>
      </c>
      <c r="H255" s="400"/>
    </row>
    <row r="256" spans="1:40" s="8" customFormat="1">
      <c r="A256" s="678" t="s">
        <v>10</v>
      </c>
      <c r="B256" s="680" t="s">
        <v>2</v>
      </c>
      <c r="C256" s="682" t="s">
        <v>0</v>
      </c>
      <c r="D256" s="385" t="str">
        <f>IF(Analiza!G$80="","",Analiza!G$80)</f>
        <v>Faza inwest.</v>
      </c>
      <c r="E256" s="385" t="str">
        <f>IF(Analiza!H$80="","",Analiza!H$80)</f>
        <v>Faza inwest.</v>
      </c>
      <c r="F256" s="385" t="str">
        <f>IF(Analiza!I$80="","",Analiza!I$80)</f>
        <v>Faza oper.</v>
      </c>
      <c r="G256" s="385" t="str">
        <f>IF(Analiza!J$80="","",Analiza!J$80)</f>
        <v>Faza oper.</v>
      </c>
      <c r="H256" s="385" t="str">
        <f>IF(Analiza!K$80="","",Analiza!K$80)</f>
        <v>Faza oper.</v>
      </c>
      <c r="I256" s="385" t="str">
        <f>IF(Analiza!L$80="","",Analiza!L$80)</f>
        <v>Faza oper.</v>
      </c>
      <c r="J256" s="385" t="str">
        <f>IF(Analiza!M$80="","",Analiza!M$80)</f>
        <v>Faza oper.</v>
      </c>
      <c r="K256" s="385" t="str">
        <f>IF(Analiza!N$80="","",Analiza!N$80)</f>
        <v>Faza oper.</v>
      </c>
      <c r="L256" s="385" t="str">
        <f>IF(Analiza!O$80="","",Analiza!O$80)</f>
        <v>Faza oper.</v>
      </c>
      <c r="M256" s="385" t="str">
        <f>IF(Analiza!P$80="","",Analiza!P$80)</f>
        <v>Faza oper.</v>
      </c>
      <c r="N256" s="385" t="str">
        <f>IF(Analiza!Q$80="","",Analiza!Q$80)</f>
        <v>Faza oper.</v>
      </c>
      <c r="O256" s="385" t="str">
        <f>IF(Analiza!R$80="","",Analiza!R$80)</f>
        <v>Faza oper.</v>
      </c>
      <c r="P256" s="385" t="str">
        <f>IF(Analiza!S$80="","",Analiza!S$80)</f>
        <v>Faza oper.</v>
      </c>
      <c r="Q256" s="385" t="str">
        <f>IF(Analiza!T$80="","",Analiza!T$80)</f>
        <v>Faza oper.</v>
      </c>
      <c r="R256" s="385" t="str">
        <f>IF(Analiza!U$80="","",Analiza!U$80)</f>
        <v>Faza oper.</v>
      </c>
      <c r="S256" s="385" t="str">
        <f>IF(Analiza!V$80="","",Analiza!V$80)</f>
        <v/>
      </c>
      <c r="T256" s="385" t="str">
        <f>IF(Analiza!W$80="","",Analiza!W$80)</f>
        <v/>
      </c>
      <c r="U256" s="385" t="str">
        <f>IF(Analiza!X$80="","",Analiza!X$80)</f>
        <v/>
      </c>
      <c r="V256" s="385" t="str">
        <f>IF(Analiza!Y$80="","",Analiza!Y$80)</f>
        <v/>
      </c>
      <c r="W256" s="385" t="str">
        <f>IF(Analiza!Z$80="","",Analiza!Z$80)</f>
        <v/>
      </c>
      <c r="X256" s="385" t="str">
        <f>IF(Analiza!AA$80="","",Analiza!AA$80)</f>
        <v/>
      </c>
      <c r="Y256" s="385" t="str">
        <f>IF(Analiza!AB$80="","",Analiza!AB$80)</f>
        <v/>
      </c>
      <c r="Z256" s="385" t="str">
        <f>IF(Analiza!AC$80="","",Analiza!AC$80)</f>
        <v/>
      </c>
      <c r="AA256" s="385" t="str">
        <f>IF(Analiza!AD$80="","",Analiza!AD$80)</f>
        <v/>
      </c>
      <c r="AB256" s="385" t="str">
        <f>IF(Analiza!AE$80="","",Analiza!AE$80)</f>
        <v/>
      </c>
      <c r="AC256" s="385" t="str">
        <f>IF(Analiza!AF$80="","",Analiza!AF$80)</f>
        <v/>
      </c>
      <c r="AD256" s="385" t="str">
        <f>IF(Analiza!AG$80="","",Analiza!AG$80)</f>
        <v/>
      </c>
      <c r="AE256" s="385" t="str">
        <f>IF(Analiza!AH$80="","",Analiza!AH$80)</f>
        <v/>
      </c>
      <c r="AF256" s="385" t="str">
        <f>IF(Analiza!AI$80="","",Analiza!AI$80)</f>
        <v/>
      </c>
      <c r="AG256" s="385" t="str">
        <f>IF(Analiza!AJ$80="","",Analiza!AJ$80)</f>
        <v/>
      </c>
    </row>
    <row r="257" spans="1:40" s="8" customFormat="1">
      <c r="A257" s="679"/>
      <c r="B257" s="681"/>
      <c r="C257" s="683"/>
      <c r="D257" s="494">
        <f>IF(Analiza!G$81="","",Analiza!G$81)</f>
        <v>2020</v>
      </c>
      <c r="E257" s="494">
        <f>IF(Analiza!H$81="","",Analiza!H$81)</f>
        <v>2021</v>
      </c>
      <c r="F257" s="494">
        <f>IF(Analiza!I$81="","",Analiza!I$81)</f>
        <v>2022</v>
      </c>
      <c r="G257" s="494">
        <f>IF(Analiza!J$81="","",Analiza!J$81)</f>
        <v>2023</v>
      </c>
      <c r="H257" s="494">
        <f>IF(Analiza!K$81="","",Analiza!K$81)</f>
        <v>2024</v>
      </c>
      <c r="I257" s="494">
        <f>IF(Analiza!L$81="","",Analiza!L$81)</f>
        <v>2025</v>
      </c>
      <c r="J257" s="494">
        <f>IF(Analiza!M$81="","",Analiza!M$81)</f>
        <v>2026</v>
      </c>
      <c r="K257" s="494">
        <f>IF(Analiza!N$81="","",Analiza!N$81)</f>
        <v>2027</v>
      </c>
      <c r="L257" s="494">
        <f>IF(Analiza!O$81="","",Analiza!O$81)</f>
        <v>2028</v>
      </c>
      <c r="M257" s="494">
        <f>IF(Analiza!P$81="","",Analiza!P$81)</f>
        <v>2029</v>
      </c>
      <c r="N257" s="494">
        <f>IF(Analiza!Q$81="","",Analiza!Q$81)</f>
        <v>2030</v>
      </c>
      <c r="O257" s="494">
        <f>IF(Analiza!R$81="","",Analiza!R$81)</f>
        <v>2031</v>
      </c>
      <c r="P257" s="494">
        <f>IF(Analiza!S$81="","",Analiza!S$81)</f>
        <v>2032</v>
      </c>
      <c r="Q257" s="494">
        <f>IF(Analiza!T$81="","",Analiza!T$81)</f>
        <v>2033</v>
      </c>
      <c r="R257" s="494">
        <f>IF(Analiza!U$81="","",Analiza!U$81)</f>
        <v>2034</v>
      </c>
      <c r="S257" s="494" t="str">
        <f>IF(Analiza!V$81="","",Analiza!V$81)</f>
        <v/>
      </c>
      <c r="T257" s="494" t="str">
        <f>IF(Analiza!W$81="","",Analiza!W$81)</f>
        <v/>
      </c>
      <c r="U257" s="494" t="str">
        <f>IF(Analiza!X$81="","",Analiza!X$81)</f>
        <v/>
      </c>
      <c r="V257" s="494" t="str">
        <f>IF(Analiza!Y$81="","",Analiza!Y$81)</f>
        <v/>
      </c>
      <c r="W257" s="494" t="str">
        <f>IF(Analiza!Z$81="","",Analiza!Z$81)</f>
        <v/>
      </c>
      <c r="X257" s="494" t="str">
        <f>IF(Analiza!AA$81="","",Analiza!AA$81)</f>
        <v/>
      </c>
      <c r="Y257" s="494" t="str">
        <f>IF(Analiza!AB$81="","",Analiza!AB$81)</f>
        <v/>
      </c>
      <c r="Z257" s="494" t="str">
        <f>IF(Analiza!AC$81="","",Analiza!AC$81)</f>
        <v/>
      </c>
      <c r="AA257" s="494" t="str">
        <f>IF(Analiza!AD$81="","",Analiza!AD$81)</f>
        <v/>
      </c>
      <c r="AB257" s="494" t="str">
        <f>IF(Analiza!AE$81="","",Analiza!AE$81)</f>
        <v/>
      </c>
      <c r="AC257" s="494" t="str">
        <f>IF(Analiza!AF$81="","",Analiza!AF$81)</f>
        <v/>
      </c>
      <c r="AD257" s="494" t="str">
        <f>IF(Analiza!AG$81="","",Analiza!AG$81)</f>
        <v/>
      </c>
      <c r="AE257" s="494" t="str">
        <f>IF(Analiza!AH$81="","",Analiza!AH$81)</f>
        <v/>
      </c>
      <c r="AF257" s="494" t="str">
        <f>IF(Analiza!AI$81="","",Analiza!AI$81)</f>
        <v/>
      </c>
      <c r="AG257" s="494" t="str">
        <f>IF(Analiza!AJ$81="","",Analiza!AJ$81)</f>
        <v/>
      </c>
    </row>
    <row r="258" spans="1:40" s="69" customFormat="1" ht="10.8" thickBot="1">
      <c r="A258" s="45" t="s">
        <v>123</v>
      </c>
      <c r="B258" s="607" t="s">
        <v>370</v>
      </c>
      <c r="C258" s="608" t="s">
        <v>1</v>
      </c>
      <c r="D258" s="592"/>
      <c r="E258" s="592"/>
      <c r="F258" s="592"/>
      <c r="G258" s="592"/>
      <c r="H258" s="592"/>
      <c r="I258" s="592"/>
      <c r="J258" s="592"/>
      <c r="K258" s="592"/>
      <c r="L258" s="592"/>
      <c r="M258" s="592"/>
      <c r="N258" s="592"/>
      <c r="O258" s="592"/>
      <c r="P258" s="592"/>
      <c r="Q258" s="592"/>
      <c r="R258" s="592"/>
      <c r="S258" s="592"/>
      <c r="T258" s="592"/>
      <c r="U258" s="592"/>
      <c r="V258" s="592"/>
      <c r="W258" s="592"/>
      <c r="X258" s="592"/>
      <c r="Y258" s="592"/>
      <c r="Z258" s="592"/>
      <c r="AA258" s="592"/>
      <c r="AB258" s="592"/>
      <c r="AC258" s="592"/>
      <c r="AD258" s="592"/>
      <c r="AE258" s="592"/>
      <c r="AF258" s="592"/>
      <c r="AG258" s="592"/>
    </row>
    <row r="259" spans="1:40" s="70" customFormat="1" ht="20.399999999999999">
      <c r="A259" s="621" t="s">
        <v>145</v>
      </c>
      <c r="B259" s="622" t="s">
        <v>549</v>
      </c>
      <c r="C259" s="628" t="str">
        <f>IF(B259="Nie dotyczy","","zł/rok")</f>
        <v>zł/rok</v>
      </c>
      <c r="D259" s="625"/>
      <c r="E259" s="543"/>
      <c r="F259" s="543">
        <v>9896.7999999999993</v>
      </c>
      <c r="G259" s="543">
        <v>11647.76</v>
      </c>
      <c r="H259" s="543">
        <v>12020.64</v>
      </c>
      <c r="I259" s="543">
        <v>12406.16</v>
      </c>
      <c r="J259" s="543">
        <v>17244.48</v>
      </c>
      <c r="K259" s="543">
        <v>17772.72</v>
      </c>
      <c r="L259" s="543">
        <v>18326.52</v>
      </c>
      <c r="M259" s="543">
        <v>27325.759999999998</v>
      </c>
      <c r="N259" s="543">
        <v>28138.880000000001</v>
      </c>
      <c r="O259" s="543">
        <v>28988.959999999999</v>
      </c>
      <c r="P259" s="543">
        <v>47684.639999999999</v>
      </c>
      <c r="Q259" s="543">
        <v>49121.279999999999</v>
      </c>
      <c r="R259" s="543">
        <v>50538.239999999998</v>
      </c>
      <c r="S259" s="543"/>
      <c r="T259" s="543"/>
      <c r="U259" s="543"/>
      <c r="V259" s="543"/>
      <c r="W259" s="543"/>
      <c r="X259" s="543"/>
      <c r="Y259" s="543"/>
      <c r="Z259" s="543"/>
      <c r="AA259" s="543"/>
      <c r="AB259" s="543"/>
      <c r="AC259" s="543"/>
      <c r="AD259" s="543"/>
      <c r="AE259" s="543"/>
      <c r="AF259" s="543"/>
      <c r="AG259" s="544"/>
      <c r="AH259" s="99"/>
      <c r="AI259" s="99"/>
      <c r="AJ259" s="98"/>
      <c r="AN259" s="75"/>
    </row>
    <row r="260" spans="1:40" s="70" customFormat="1" ht="20.399999999999999">
      <c r="A260" s="621" t="s">
        <v>154</v>
      </c>
      <c r="B260" s="623" t="s">
        <v>550</v>
      </c>
      <c r="C260" s="629" t="str">
        <f t="shared" ref="C260:C268" si="25">IF(B260="Nie dotyczy","","zł/rok")</f>
        <v>zł/rok</v>
      </c>
      <c r="D260" s="626"/>
      <c r="E260" s="260"/>
      <c r="F260" s="260">
        <v>6059.36</v>
      </c>
      <c r="G260" s="260">
        <v>7128.37</v>
      </c>
      <c r="H260" s="260">
        <v>7358.65</v>
      </c>
      <c r="I260" s="260">
        <v>7594.17</v>
      </c>
      <c r="J260" s="260">
        <v>10548.16</v>
      </c>
      <c r="K260" s="260">
        <v>10879.77</v>
      </c>
      <c r="L260" s="260">
        <v>11218.44</v>
      </c>
      <c r="M260" s="260">
        <v>16721.900000000001</v>
      </c>
      <c r="N260" s="260">
        <v>17221.82</v>
      </c>
      <c r="O260" s="260">
        <v>17742.150000000001</v>
      </c>
      <c r="P260" s="260">
        <v>29188.82</v>
      </c>
      <c r="Q260" s="260">
        <v>30068.89</v>
      </c>
      <c r="R260" s="260">
        <v>30932.66</v>
      </c>
      <c r="S260" s="260"/>
      <c r="T260" s="260"/>
      <c r="U260" s="260"/>
      <c r="V260" s="260"/>
      <c r="W260" s="260"/>
      <c r="X260" s="260"/>
      <c r="Y260" s="260"/>
      <c r="Z260" s="260"/>
      <c r="AA260" s="260"/>
      <c r="AB260" s="260"/>
      <c r="AC260" s="260"/>
      <c r="AD260" s="260"/>
      <c r="AE260" s="260"/>
      <c r="AF260" s="260"/>
      <c r="AG260" s="546"/>
      <c r="AH260" s="99"/>
      <c r="AI260" s="99"/>
      <c r="AJ260" s="98"/>
      <c r="AN260" s="75"/>
    </row>
    <row r="261" spans="1:40" s="70" customFormat="1" ht="20.399999999999999">
      <c r="A261" s="621" t="s">
        <v>381</v>
      </c>
      <c r="B261" s="623" t="s">
        <v>551</v>
      </c>
      <c r="C261" s="629" t="str">
        <f t="shared" si="25"/>
        <v>zł/rok</v>
      </c>
      <c r="D261" s="626"/>
      <c r="E261" s="260"/>
      <c r="F261" s="260">
        <v>252.98</v>
      </c>
      <c r="G261" s="260">
        <v>287.56</v>
      </c>
      <c r="H261" s="260">
        <v>287.56</v>
      </c>
      <c r="I261" s="260">
        <v>287.56</v>
      </c>
      <c r="J261" s="260">
        <v>387.66</v>
      </c>
      <c r="K261" s="260">
        <v>387.66</v>
      </c>
      <c r="L261" s="260">
        <v>387.66</v>
      </c>
      <c r="M261" s="260">
        <v>560.55999999999995</v>
      </c>
      <c r="N261" s="260">
        <v>560.55999999999995</v>
      </c>
      <c r="O261" s="260">
        <v>560.55999999999995</v>
      </c>
      <c r="P261" s="260">
        <v>895.44</v>
      </c>
      <c r="Q261" s="260">
        <v>895.44</v>
      </c>
      <c r="R261" s="260">
        <v>895.44</v>
      </c>
      <c r="S261" s="260"/>
      <c r="T261" s="260"/>
      <c r="U261" s="260"/>
      <c r="V261" s="260"/>
      <c r="W261" s="260"/>
      <c r="X261" s="260"/>
      <c r="Y261" s="260"/>
      <c r="Z261" s="260"/>
      <c r="AA261" s="260"/>
      <c r="AB261" s="260"/>
      <c r="AC261" s="260"/>
      <c r="AD261" s="260"/>
      <c r="AE261" s="260"/>
      <c r="AF261" s="260"/>
      <c r="AG261" s="546"/>
      <c r="AH261" s="99"/>
      <c r="AI261" s="99"/>
      <c r="AJ261" s="98"/>
      <c r="AN261" s="75"/>
    </row>
    <row r="262" spans="1:40" s="70" customFormat="1">
      <c r="A262" s="621" t="s">
        <v>382</v>
      </c>
      <c r="B262" s="623" t="s">
        <v>552</v>
      </c>
      <c r="C262" s="629" t="str">
        <f t="shared" si="25"/>
        <v>zł/rok</v>
      </c>
      <c r="D262" s="626"/>
      <c r="E262" s="260"/>
      <c r="F262" s="260">
        <v>1070.3</v>
      </c>
      <c r="G262" s="260">
        <v>1216.5999999999999</v>
      </c>
      <c r="H262" s="260">
        <v>1216.5999999999999</v>
      </c>
      <c r="I262" s="260">
        <v>1216.5999999999999</v>
      </c>
      <c r="J262" s="260">
        <v>1640.1</v>
      </c>
      <c r="K262" s="260">
        <v>1640.1</v>
      </c>
      <c r="L262" s="260">
        <v>1640.1</v>
      </c>
      <c r="M262" s="260">
        <v>2371.6</v>
      </c>
      <c r="N262" s="260">
        <v>2371.6</v>
      </c>
      <c r="O262" s="260">
        <v>2371.6</v>
      </c>
      <c r="P262" s="260">
        <v>3788.4</v>
      </c>
      <c r="Q262" s="260">
        <v>3788.4</v>
      </c>
      <c r="R262" s="260">
        <v>3788.4</v>
      </c>
      <c r="S262" s="260"/>
      <c r="T262" s="260"/>
      <c r="U262" s="260"/>
      <c r="V262" s="260"/>
      <c r="W262" s="260"/>
      <c r="X262" s="260"/>
      <c r="Y262" s="260"/>
      <c r="Z262" s="260"/>
      <c r="AA262" s="260"/>
      <c r="AB262" s="260"/>
      <c r="AC262" s="260"/>
      <c r="AD262" s="260"/>
      <c r="AE262" s="260"/>
      <c r="AF262" s="260"/>
      <c r="AG262" s="546"/>
      <c r="AH262" s="99"/>
      <c r="AI262" s="99"/>
      <c r="AJ262" s="98"/>
      <c r="AN262" s="75"/>
    </row>
    <row r="263" spans="1:40" s="70" customFormat="1" ht="20.399999999999999">
      <c r="A263" s="621" t="s">
        <v>383</v>
      </c>
      <c r="B263" s="623" t="s">
        <v>553</v>
      </c>
      <c r="C263" s="629" t="str">
        <f t="shared" si="25"/>
        <v>zł/rok</v>
      </c>
      <c r="D263" s="626"/>
      <c r="E263" s="260"/>
      <c r="F263" s="260">
        <v>348.53</v>
      </c>
      <c r="G263" s="260">
        <v>396.17</v>
      </c>
      <c r="H263" s="260">
        <v>396.17</v>
      </c>
      <c r="I263" s="260">
        <v>396.17</v>
      </c>
      <c r="J263" s="260">
        <v>534.08000000000004</v>
      </c>
      <c r="K263" s="260">
        <v>534.08000000000004</v>
      </c>
      <c r="L263" s="260">
        <v>534.08000000000004</v>
      </c>
      <c r="M263" s="260">
        <v>772.28</v>
      </c>
      <c r="N263" s="260">
        <v>772.28</v>
      </c>
      <c r="O263" s="260">
        <v>772.28</v>
      </c>
      <c r="P263" s="260">
        <v>1233.6400000000001</v>
      </c>
      <c r="Q263" s="260">
        <v>1233.6400000000001</v>
      </c>
      <c r="R263" s="260">
        <v>2709.64</v>
      </c>
      <c r="S263" s="260"/>
      <c r="T263" s="260"/>
      <c r="U263" s="260"/>
      <c r="V263" s="260"/>
      <c r="W263" s="260"/>
      <c r="X263" s="260"/>
      <c r="Y263" s="260"/>
      <c r="Z263" s="260"/>
      <c r="AA263" s="260"/>
      <c r="AB263" s="260"/>
      <c r="AC263" s="260"/>
      <c r="AD263" s="260"/>
      <c r="AE263" s="260"/>
      <c r="AF263" s="260"/>
      <c r="AG263" s="546"/>
      <c r="AH263" s="99"/>
      <c r="AI263" s="99"/>
      <c r="AJ263" s="98"/>
      <c r="AN263" s="75"/>
    </row>
    <row r="264" spans="1:40" s="70" customFormat="1" ht="20.399999999999999">
      <c r="A264" s="621" t="s">
        <v>384</v>
      </c>
      <c r="B264" s="623" t="s">
        <v>554</v>
      </c>
      <c r="C264" s="629" t="str">
        <f t="shared" si="25"/>
        <v>zł/rok</v>
      </c>
      <c r="D264" s="626">
        <v>3884.6750000000002</v>
      </c>
      <c r="E264" s="260">
        <v>92550</v>
      </c>
      <c r="F264" s="260">
        <v>0</v>
      </c>
      <c r="G264" s="260">
        <v>0</v>
      </c>
      <c r="H264" s="260">
        <v>0</v>
      </c>
      <c r="I264" s="260">
        <v>0</v>
      </c>
      <c r="J264" s="260">
        <v>1150</v>
      </c>
      <c r="K264" s="260">
        <v>0</v>
      </c>
      <c r="L264" s="260">
        <v>0</v>
      </c>
      <c r="M264" s="260">
        <v>0</v>
      </c>
      <c r="N264" s="260">
        <v>12500</v>
      </c>
      <c r="O264" s="260">
        <v>0</v>
      </c>
      <c r="P264" s="260">
        <v>0</v>
      </c>
      <c r="Q264" s="260">
        <v>0</v>
      </c>
      <c r="R264" s="260">
        <v>0</v>
      </c>
      <c r="S264" s="260"/>
      <c r="T264" s="260"/>
      <c r="U264" s="260"/>
      <c r="V264" s="260"/>
      <c r="W264" s="260"/>
      <c r="X264" s="260"/>
      <c r="Y264" s="260"/>
      <c r="Z264" s="260"/>
      <c r="AA264" s="260"/>
      <c r="AB264" s="260"/>
      <c r="AC264" s="260"/>
      <c r="AD264" s="260"/>
      <c r="AE264" s="260"/>
      <c r="AF264" s="260"/>
      <c r="AG264" s="546"/>
      <c r="AH264" s="99"/>
      <c r="AI264" s="99"/>
      <c r="AJ264" s="98"/>
      <c r="AN264" s="75"/>
    </row>
    <row r="265" spans="1:40" s="70" customFormat="1" ht="10.8" thickBot="1">
      <c r="A265" s="621" t="s">
        <v>385</v>
      </c>
      <c r="B265" s="624"/>
      <c r="C265" s="630" t="str">
        <f t="shared" si="25"/>
        <v>zł/rok</v>
      </c>
      <c r="D265" s="627"/>
      <c r="E265" s="553"/>
      <c r="F265" s="553"/>
      <c r="G265" s="553"/>
      <c r="H265" s="553"/>
      <c r="I265" s="553"/>
      <c r="J265" s="553"/>
      <c r="K265" s="553"/>
      <c r="L265" s="553"/>
      <c r="M265" s="553"/>
      <c r="N265" s="553"/>
      <c r="O265" s="553"/>
      <c r="P265" s="553"/>
      <c r="Q265" s="553"/>
      <c r="R265" s="553"/>
      <c r="S265" s="553"/>
      <c r="T265" s="553"/>
      <c r="U265" s="553"/>
      <c r="V265" s="553"/>
      <c r="W265" s="553"/>
      <c r="X265" s="553"/>
      <c r="Y265" s="553"/>
      <c r="Z265" s="553"/>
      <c r="AA265" s="553"/>
      <c r="AB265" s="553"/>
      <c r="AC265" s="553"/>
      <c r="AD265" s="553"/>
      <c r="AE265" s="553"/>
      <c r="AF265" s="553"/>
      <c r="AG265" s="554"/>
      <c r="AH265" s="99"/>
      <c r="AI265" s="99"/>
      <c r="AJ265" s="98"/>
      <c r="AN265" s="75"/>
    </row>
    <row r="266" spans="1:40" s="331" customFormat="1" ht="10.8" thickBot="1">
      <c r="A266" s="45" t="s">
        <v>111</v>
      </c>
      <c r="B266" s="631" t="s">
        <v>369</v>
      </c>
      <c r="C266" s="632" t="s">
        <v>1</v>
      </c>
      <c r="D266" s="593"/>
      <c r="E266" s="593"/>
      <c r="F266" s="593"/>
      <c r="G266" s="593"/>
      <c r="H266" s="593"/>
      <c r="I266" s="593"/>
      <c r="J266" s="593"/>
      <c r="K266" s="593"/>
      <c r="L266" s="593"/>
      <c r="M266" s="593"/>
      <c r="N266" s="593"/>
      <c r="O266" s="593"/>
      <c r="P266" s="593"/>
      <c r="Q266" s="593"/>
      <c r="R266" s="593"/>
      <c r="S266" s="593"/>
      <c r="T266" s="593"/>
      <c r="U266" s="593"/>
      <c r="V266" s="593"/>
      <c r="W266" s="593"/>
      <c r="X266" s="593"/>
      <c r="Y266" s="593"/>
      <c r="Z266" s="593"/>
      <c r="AA266" s="593"/>
      <c r="AB266" s="593"/>
      <c r="AC266" s="593"/>
      <c r="AD266" s="593"/>
      <c r="AE266" s="593"/>
      <c r="AF266" s="593"/>
      <c r="AG266" s="593"/>
      <c r="AH266" s="329"/>
      <c r="AI266" s="329"/>
      <c r="AJ266" s="330"/>
      <c r="AN266" s="332"/>
    </row>
    <row r="267" spans="1:40" s="70" customFormat="1">
      <c r="A267" s="621" t="s">
        <v>387</v>
      </c>
      <c r="B267" s="622"/>
      <c r="C267" s="628" t="str">
        <f t="shared" si="25"/>
        <v>zł/rok</v>
      </c>
      <c r="D267" s="625"/>
      <c r="E267" s="543"/>
      <c r="F267" s="543"/>
      <c r="G267" s="543"/>
      <c r="H267" s="543"/>
      <c r="I267" s="543"/>
      <c r="J267" s="543"/>
      <c r="K267" s="543"/>
      <c r="L267" s="543"/>
      <c r="M267" s="543"/>
      <c r="N267" s="543"/>
      <c r="O267" s="543"/>
      <c r="P267" s="543"/>
      <c r="Q267" s="543"/>
      <c r="R267" s="543"/>
      <c r="S267" s="543"/>
      <c r="T267" s="543"/>
      <c r="U267" s="543"/>
      <c r="V267" s="543"/>
      <c r="W267" s="543"/>
      <c r="X267" s="543"/>
      <c r="Y267" s="543"/>
      <c r="Z267" s="543"/>
      <c r="AA267" s="543"/>
      <c r="AB267" s="543"/>
      <c r="AC267" s="543"/>
      <c r="AD267" s="543"/>
      <c r="AE267" s="543"/>
      <c r="AF267" s="543"/>
      <c r="AG267" s="544"/>
      <c r="AH267" s="99"/>
      <c r="AI267" s="99"/>
      <c r="AJ267" s="98"/>
      <c r="AN267" s="75"/>
    </row>
    <row r="268" spans="1:40" s="70" customFormat="1" ht="10.8" thickBot="1">
      <c r="A268" s="621" t="s">
        <v>124</v>
      </c>
      <c r="B268" s="624"/>
      <c r="C268" s="630" t="str">
        <f t="shared" si="25"/>
        <v>zł/rok</v>
      </c>
      <c r="D268" s="627"/>
      <c r="E268" s="553"/>
      <c r="F268" s="553"/>
      <c r="G268" s="553"/>
      <c r="H268" s="553"/>
      <c r="I268" s="553"/>
      <c r="J268" s="553"/>
      <c r="K268" s="553"/>
      <c r="L268" s="553"/>
      <c r="M268" s="553"/>
      <c r="N268" s="553"/>
      <c r="O268" s="553"/>
      <c r="P268" s="553"/>
      <c r="Q268" s="553"/>
      <c r="R268" s="553"/>
      <c r="S268" s="553"/>
      <c r="T268" s="553"/>
      <c r="U268" s="553"/>
      <c r="V268" s="553"/>
      <c r="W268" s="553"/>
      <c r="X268" s="553"/>
      <c r="Y268" s="553"/>
      <c r="Z268" s="553"/>
      <c r="AA268" s="553"/>
      <c r="AB268" s="553"/>
      <c r="AC268" s="553"/>
      <c r="AD268" s="553"/>
      <c r="AE268" s="553"/>
      <c r="AF268" s="553"/>
      <c r="AG268" s="554"/>
      <c r="AH268" s="99"/>
      <c r="AI268" s="99"/>
      <c r="AJ268" s="98"/>
      <c r="AN268" s="75"/>
    </row>
    <row r="269" spans="1:40" s="374" customFormat="1" ht="24" customHeight="1">
      <c r="A269" s="373" t="s">
        <v>429</v>
      </c>
      <c r="B269" s="529" t="s">
        <v>428</v>
      </c>
      <c r="C269" s="529"/>
      <c r="D269" s="529"/>
      <c r="E269" s="529"/>
      <c r="F269" s="529"/>
      <c r="G269" s="529"/>
      <c r="H269" s="594"/>
      <c r="I269" s="529"/>
      <c r="J269" s="529"/>
      <c r="K269" s="529"/>
      <c r="L269" s="529"/>
      <c r="M269" s="529"/>
      <c r="N269" s="529"/>
      <c r="O269" s="529"/>
      <c r="P269" s="529"/>
      <c r="Q269" s="529"/>
      <c r="R269" s="529"/>
      <c r="S269" s="529"/>
      <c r="T269" s="529"/>
      <c r="U269" s="529"/>
      <c r="V269" s="529"/>
      <c r="W269" s="529"/>
      <c r="X269" s="529"/>
      <c r="Y269" s="529"/>
      <c r="Z269" s="529"/>
      <c r="AA269" s="529"/>
      <c r="AB269" s="529"/>
      <c r="AC269" s="529"/>
      <c r="AD269" s="529"/>
      <c r="AE269" s="529"/>
      <c r="AF269" s="529"/>
      <c r="AG269" s="529"/>
    </row>
    <row r="270" spans="1:40" s="70" customFormat="1">
      <c r="A270" s="109">
        <v>1</v>
      </c>
      <c r="B270" s="59" t="s">
        <v>403</v>
      </c>
      <c r="C270" s="160" t="s">
        <v>427</v>
      </c>
      <c r="D270" s="341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AE270" s="340"/>
      <c r="AF270" s="340"/>
      <c r="AG270" s="340"/>
      <c r="AH270" s="340"/>
      <c r="AI270" s="339"/>
      <c r="AJ270" s="339"/>
    </row>
    <row r="271" spans="1:40" s="70" customFormat="1">
      <c r="A271" s="110" t="s">
        <v>35</v>
      </c>
      <c r="B271" s="77" t="s">
        <v>404</v>
      </c>
      <c r="C271" s="342"/>
      <c r="D271" s="341"/>
      <c r="E271" s="612" t="s">
        <v>491</v>
      </c>
      <c r="F271" s="613" t="s">
        <v>492</v>
      </c>
      <c r="G271" s="613" t="s">
        <v>46</v>
      </c>
      <c r="H271" s="613" t="s">
        <v>530</v>
      </c>
      <c r="I271" s="613" t="s">
        <v>531</v>
      </c>
      <c r="J271" s="339"/>
      <c r="K271" s="339"/>
      <c r="L271" s="339"/>
      <c r="M271" s="339"/>
      <c r="N271" s="339"/>
      <c r="O271" s="339"/>
      <c r="P271" s="339"/>
      <c r="Q271" s="339"/>
      <c r="R271" s="339"/>
      <c r="AE271" s="339"/>
      <c r="AF271" s="339"/>
      <c r="AG271" s="339"/>
      <c r="AH271" s="339"/>
      <c r="AI271" s="339"/>
      <c r="AJ271" s="339"/>
    </row>
    <row r="272" spans="1:40" s="70" customFormat="1">
      <c r="A272" s="110" t="s">
        <v>36</v>
      </c>
      <c r="B272" s="77" t="s">
        <v>405</v>
      </c>
      <c r="C272" s="342"/>
      <c r="D272" s="341"/>
      <c r="E272" s="612" t="s">
        <v>493</v>
      </c>
      <c r="F272" s="614">
        <f>Analiza!$D$443</f>
        <v>-1394407.882993774</v>
      </c>
      <c r="G272" s="614">
        <f>Analiza!$D$526</f>
        <v>135678.7738441916</v>
      </c>
      <c r="H272" s="644" t="str">
        <f>Analiza!D471</f>
        <v>Tak</v>
      </c>
      <c r="I272" s="644" t="str">
        <f>Analiza!D494</f>
        <v>Tak</v>
      </c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40"/>
      <c r="U272" s="339"/>
      <c r="V272" s="339"/>
      <c r="W272" s="339"/>
      <c r="X272" s="339"/>
      <c r="Y272" s="339"/>
      <c r="Z272" s="339"/>
      <c r="AA272" s="339"/>
      <c r="AB272" s="339"/>
      <c r="AC272" s="339"/>
      <c r="AD272" s="339"/>
      <c r="AE272" s="339"/>
      <c r="AF272" s="339"/>
      <c r="AG272" s="339"/>
      <c r="AH272" s="339"/>
      <c r="AI272" s="339"/>
      <c r="AJ272" s="339"/>
    </row>
    <row r="273" spans="1:36" s="70" customFormat="1">
      <c r="A273" s="110" t="s">
        <v>37</v>
      </c>
      <c r="B273" s="77" t="s">
        <v>406</v>
      </c>
      <c r="C273" s="342"/>
      <c r="D273" s="341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40"/>
      <c r="U273" s="339"/>
      <c r="V273" s="340"/>
      <c r="W273" s="340"/>
      <c r="X273" s="340"/>
      <c r="Y273" s="340"/>
      <c r="Z273" s="340"/>
      <c r="AA273" s="340"/>
      <c r="AB273" s="340"/>
      <c r="AC273" s="340"/>
      <c r="AD273" s="340"/>
      <c r="AE273" s="339"/>
      <c r="AF273" s="339"/>
      <c r="AG273" s="339"/>
      <c r="AH273" s="339"/>
      <c r="AI273" s="339"/>
      <c r="AJ273" s="339"/>
    </row>
    <row r="274" spans="1:36" s="70" customFormat="1" ht="21" thickBot="1">
      <c r="A274" s="123" t="s">
        <v>38</v>
      </c>
      <c r="B274" s="591" t="s">
        <v>407</v>
      </c>
      <c r="C274" s="343"/>
      <c r="D274" s="376"/>
      <c r="E274" s="339"/>
      <c r="F274" s="643"/>
      <c r="G274" s="643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40"/>
      <c r="U274" s="339"/>
      <c r="V274" s="340"/>
      <c r="W274" s="340"/>
      <c r="X274" s="340"/>
      <c r="Y274" s="340"/>
      <c r="Z274" s="340"/>
      <c r="AA274" s="340"/>
      <c r="AB274" s="340"/>
      <c r="AC274" s="340"/>
      <c r="AD274" s="340"/>
      <c r="AE274" s="339"/>
      <c r="AF274" s="339"/>
      <c r="AG274" s="339"/>
      <c r="AH274" s="339"/>
      <c r="AI274" s="339"/>
      <c r="AJ274" s="339"/>
    </row>
  </sheetData>
  <mergeCells count="64">
    <mergeCell ref="A245:A246"/>
    <mergeCell ref="B245:B246"/>
    <mergeCell ref="C245:C246"/>
    <mergeCell ref="A256:A257"/>
    <mergeCell ref="B256:B257"/>
    <mergeCell ref="C256:C257"/>
    <mergeCell ref="A234:A235"/>
    <mergeCell ref="B234:B235"/>
    <mergeCell ref="C234:C235"/>
    <mergeCell ref="A240:A241"/>
    <mergeCell ref="B240:B241"/>
    <mergeCell ref="C240:C241"/>
    <mergeCell ref="D202:D203"/>
    <mergeCell ref="A216:A217"/>
    <mergeCell ref="B216:B217"/>
    <mergeCell ref="C216:C217"/>
    <mergeCell ref="D216:D217"/>
    <mergeCell ref="A230:A231"/>
    <mergeCell ref="B230:B231"/>
    <mergeCell ref="C230:C231"/>
    <mergeCell ref="A188:A189"/>
    <mergeCell ref="B188:B189"/>
    <mergeCell ref="C188:C189"/>
    <mergeCell ref="A202:A203"/>
    <mergeCell ref="B202:B203"/>
    <mergeCell ref="C202:C203"/>
    <mergeCell ref="A143:A144"/>
    <mergeCell ref="B143:B144"/>
    <mergeCell ref="C143:C144"/>
    <mergeCell ref="A175:A176"/>
    <mergeCell ref="B175:B176"/>
    <mergeCell ref="C175:C176"/>
    <mergeCell ref="A150:A151"/>
    <mergeCell ref="B150:B151"/>
    <mergeCell ref="C150:C151"/>
    <mergeCell ref="A162:A163"/>
    <mergeCell ref="B162:B163"/>
    <mergeCell ref="C162:C163"/>
    <mergeCell ref="F98:F99"/>
    <mergeCell ref="A94:A95"/>
    <mergeCell ref="B94:B95"/>
    <mergeCell ref="C94:C95"/>
    <mergeCell ref="D94:D95"/>
    <mergeCell ref="E94:E95"/>
    <mergeCell ref="F94:F95"/>
    <mergeCell ref="A98:A99"/>
    <mergeCell ref="B98:B99"/>
    <mergeCell ref="C98:C99"/>
    <mergeCell ref="D98:D99"/>
    <mergeCell ref="E98:E99"/>
    <mergeCell ref="F71:F72"/>
    <mergeCell ref="C3:F3"/>
    <mergeCell ref="C31:F31"/>
    <mergeCell ref="A49:A50"/>
    <mergeCell ref="B49:B50"/>
    <mergeCell ref="C49:C50"/>
    <mergeCell ref="D49:D50"/>
    <mergeCell ref="E49:E50"/>
    <mergeCell ref="F49:F50"/>
    <mergeCell ref="A71:A72"/>
    <mergeCell ref="B71:B72"/>
    <mergeCell ref="C71:C72"/>
    <mergeCell ref="D71:D72"/>
    <mergeCell ref="E71:E72"/>
  </mergeCells>
  <conditionalFormatting sqref="E12 E18 D96">
    <cfRule type="cellIs" dxfId="39" priority="28" stopIfTrue="1" operator="notEqual">
      <formula>""</formula>
    </cfRule>
  </conditionalFormatting>
  <conditionalFormatting sqref="F12">
    <cfRule type="cellIs" dxfId="38" priority="27" stopIfTrue="1" operator="notEqual">
      <formula>$E$12</formula>
    </cfRule>
  </conditionalFormatting>
  <conditionalFormatting sqref="D7:D10">
    <cfRule type="expression" dxfId="37" priority="26" stopIfTrue="1">
      <formula>$D$6="Nie"</formula>
    </cfRule>
  </conditionalFormatting>
  <conditionalFormatting sqref="F18:H18">
    <cfRule type="cellIs" dxfId="36" priority="24" stopIfTrue="1" operator="notEqual">
      <formula>$E$18</formula>
    </cfRule>
  </conditionalFormatting>
  <conditionalFormatting sqref="D14">
    <cfRule type="expression" dxfId="35" priority="23" stopIfTrue="1">
      <formula>$D$13="Nie"</formula>
    </cfRule>
  </conditionalFormatting>
  <conditionalFormatting sqref="F73:F92 F51:F70">
    <cfRule type="cellIs" dxfId="34" priority="22" stopIfTrue="1" operator="notEqual">
      <formula>""</formula>
    </cfRule>
  </conditionalFormatting>
  <conditionalFormatting sqref="G101:AJ120 G96 AH122:AJ147 G122:AG142 G145:AG147">
    <cfRule type="cellIs" dxfId="33" priority="21" stopIfTrue="1" operator="equal">
      <formula>"Nie dotyczy"</formula>
    </cfRule>
  </conditionalFormatting>
  <conditionalFormatting sqref="C96">
    <cfRule type="cellIs" dxfId="32" priority="19" stopIfTrue="1" operator="greaterThan">
      <formula>$F$127</formula>
    </cfRule>
  </conditionalFormatting>
  <conditionalFormatting sqref="E96">
    <cfRule type="cellIs" dxfId="31" priority="18" stopIfTrue="1" operator="notEqual">
      <formula>$D$127</formula>
    </cfRule>
  </conditionalFormatting>
  <conditionalFormatting sqref="AH162:AM162 AH150:AM150 AH190:AM190 AH175:AM175 AH188:AM188 AI202:AM202 AI216:AM216 AH230:AM230 AH234:AM234 AH240:AM240 AH248:AM248 AH252:AM252 AH245:AM246 AH256:AM256">
    <cfRule type="cellIs" dxfId="30" priority="17" stopIfTrue="1" operator="equal">
      <formula>"Okres realiz."</formula>
    </cfRule>
  </conditionalFormatting>
  <conditionalFormatting sqref="C146">
    <cfRule type="cellIs" dxfId="29" priority="61" stopIfTrue="1" operator="notEqual">
      <formula>$C$145</formula>
    </cfRule>
  </conditionalFormatting>
  <conditionalFormatting sqref="D259:AG259">
    <cfRule type="expression" dxfId="28" priority="12" stopIfTrue="1">
      <formula>$C259=""</formula>
    </cfRule>
  </conditionalFormatting>
  <conditionalFormatting sqref="D260:AG260">
    <cfRule type="expression" dxfId="27" priority="11" stopIfTrue="1">
      <formula>$C260=""</formula>
    </cfRule>
  </conditionalFormatting>
  <conditionalFormatting sqref="D261:AG261">
    <cfRule type="expression" dxfId="26" priority="10" stopIfTrue="1">
      <formula>$C261=""</formula>
    </cfRule>
  </conditionalFormatting>
  <conditionalFormatting sqref="D262:AG262">
    <cfRule type="expression" dxfId="25" priority="9" stopIfTrue="1">
      <formula>$C262=""</formula>
    </cfRule>
  </conditionalFormatting>
  <conditionalFormatting sqref="D263:AG263">
    <cfRule type="expression" dxfId="24" priority="8" stopIfTrue="1">
      <formula>$C263=""</formula>
    </cfRule>
  </conditionalFormatting>
  <conditionalFormatting sqref="D264:AG264">
    <cfRule type="expression" dxfId="23" priority="7" stopIfTrue="1">
      <formula>$C264=""</formula>
    </cfRule>
  </conditionalFormatting>
  <conditionalFormatting sqref="D265:AG265">
    <cfRule type="expression" dxfId="22" priority="6" stopIfTrue="1">
      <formula>$C265=""</formula>
    </cfRule>
  </conditionalFormatting>
  <conditionalFormatting sqref="D267:AG267">
    <cfRule type="expression" dxfId="21" priority="5" stopIfTrue="1">
      <formula>$C267=""</formula>
    </cfRule>
  </conditionalFormatting>
  <conditionalFormatting sqref="D268:AG268">
    <cfRule type="expression" dxfId="20" priority="4" stopIfTrue="1">
      <formula>$C268=""</formula>
    </cfRule>
  </conditionalFormatting>
  <conditionalFormatting sqref="H272">
    <cfRule type="cellIs" dxfId="19" priority="2" stopIfTrue="1" operator="equal">
      <formula>"Nie"</formula>
    </cfRule>
  </conditionalFormatting>
  <conditionalFormatting sqref="I272">
    <cfRule type="cellIs" dxfId="18" priority="1" stopIfTrue="1" operator="equal">
      <formula>"Nie"</formula>
    </cfRule>
  </conditionalFormatting>
  <dataValidations count="51">
    <dataValidation type="decimal" operator="greaterThanOrEqual" allowBlank="1" showInputMessage="1" showErrorMessage="1" errorTitle="Tylko wartości dodatnie!" error="Negatywne efekty zewnętrzne należy wyrazić za pomocą wartości liczbowych dodatnich" prompt="Proszę wpisać tylko wartości dodatnie - tylko dla efektów, które dotyczą danego działania (wyświetliły się w wyszczególnieniu). Można pozostawić niektóre lub wszystkie wiersze niewypełnione, jeżeli dane efekty nie wystąpią w projekcie." sqref="D267:AG268">
      <formula1>0</formula1>
    </dataValidation>
    <dataValidation type="decimal" operator="greaterThanOrEqual" allowBlank="1" showInputMessage="1" showErrorMessage="1" errorTitle="Tylko wartości dodatnie!" error="Pozytywne efekty zewnętrzne należy wyrazić za pomocą dodatnich wartości liczbowych w ujęciu rocznym" prompt="Proszę wpisać tylko wartości dodatnie - tylko dla efektów, które dotyczą danego działania (wyświetliły się w wyszczególnieniu). Można pozostawić niektóre lub wszystkie wiersze niewypełnione, jeżeli dane efekty nie wystąpią w projekcie." sqref="D259:AG265">
      <formula1>0</formula1>
    </dataValidation>
    <dataValidation type="decimal" operator="greaterThanOrEqual" allowBlank="1" showInputMessage="1" showErrorMessage="1" prompt="Proszę określić ROCZNE dopłaty możliwe do przekazania operatorowi w celu spełnienia zasady dostępności cenowej / przeciwdziałaniu ubóstwu energetycznemu" sqref="D242:AG242">
      <formula1>0</formula1>
    </dataValidation>
    <dataValidation type="decimal" operator="greaterThanOrEqual" allowBlank="1" showInputMessage="1" showErrorMessage="1" prompt="Proszę określić koszty dla całego roku. Nie wszystkie pozycje muszą zostać wypełnione (tylko te, które występują). Koszty mogą powielać koszty wpisane w Tabeli I w rozdz. 3.3." sqref="D236:AG238">
      <formula1>0</formula1>
    </dataValidation>
    <dataValidation type="decimal" operator="greaterThanOrEqual" allowBlank="1" showInputMessage="1" showErrorMessage="1" prompt="Proszę określić ROCZNE dopłaty możliwe do przekazania operatorowi w celu spełnienia zasady pełnego zwrotu kosztów (kwotę równą różnicy pomiędzy kosztami a przychodami, jeżeli jest dodatnia, którą beneficjent zobowiązuje się przekazać operatorowi)" sqref="D232:AG232">
      <formula1>0</formula1>
    </dataValidation>
    <dataValidation allowBlank="1" showInputMessage="1" showErrorMessage="1" prompt="Koszty w fazie inwestycyjnej muszą być takie same jak w wariancie bez projektu. Wielkość wynagrodzeń, ubezpieczeń społecznych i pochodnych muszą być podane w cenach stałych (wzrost realny tych wielkości zostanie wyliczony automatycznie)" sqref="H167:AG168"/>
    <dataValidation allowBlank="1" showInputMessage="1" showErrorMessage="1" prompt="Koszty w fazie inwestycyjnej muszą być takie same jak w wariancie bez projektu" sqref="H169:AG171 H164:AG166 F164:G171 D164:E170"/>
    <dataValidation type="whole" operator="greaterThanOrEqual" allowBlank="1" showInputMessage="1" showErrorMessage="1" errorTitle="Zła wartość!" error="Można podać wartość w pełnych dniach większą lub równą zero" sqref="D20:D22">
      <formula1>0</formula1>
    </dataValidation>
    <dataValidation type="decimal" allowBlank="1" showInputMessage="1" showErrorMessage="1" errorTitle="Zła wartość!" error="Można wybrać wartość tylko z przedziału 0-100%" prompt="Proszę określić tylko w przypadku częściowej kwalifikowalności VAT. Współczynnik wylicza się na bazie współczynnika sprzedaży zwolnionej z VAT odniesionej do obrotu ogółem (opodatkowanego różnymi stawkami VAT, w tym stawką 0% i zwolnioną)" sqref="D18">
      <formula1>0</formula1>
      <formula2>1</formula2>
    </dataValidation>
    <dataValidation type="decimal" allowBlank="1" showInputMessage="1" showErrorMessage="1" errorTitle="Zła wartość!" error="Można wpisać wartości tylko z przedziału 0-100%" prompt="Proszę określić w % tylko w przypadku, gdy projekt jest objęty pomocą publiczną" sqref="D14">
      <formula1>0</formula1>
      <formula2>1</formula2>
    </dataValidation>
    <dataValidation type="list" allowBlank="1" showInputMessage="1" showErrorMessage="1" errorTitle="Zły wybór!" error="Proszę wybrać odpowiedź z listy rozwijanej" sqref="D17">
      <formula1>"Tak,Nie,Częściowo"</formula1>
    </dataValidation>
    <dataValidation type="decimal" allowBlank="1" showInputMessage="1" showErrorMessage="1" errorTitle="Zła wartość!" error="Proszę wpisać wartość liczbową maksymalnie 85%" prompt="Proszę określić w %" sqref="D12">
      <formula1>0.3</formula1>
      <formula2>0.85</formula2>
    </dataValidation>
    <dataValidation type="list" allowBlank="1" showInputMessage="1" showErrorMessage="1" errorTitle="Zły wybór!" error="Proszę wybrać odpowiedź z listy rozwijanej" sqref="D15 D13 D6:D10">
      <formula1>"Tak,Nie"</formula1>
    </dataValidation>
    <dataValidation type="decimal" operator="greaterThanOrEqual" allowBlank="1" showInputMessage="1" showErrorMessage="1" errorTitle="Zła wartość!" error="Można podać tylko wartości większe lub równe zero" sqref="C26:C28">
      <formula1>0</formula1>
    </dataValidation>
    <dataValidation type="list" allowBlank="1" showInputMessage="1" showErrorMessage="1" errorTitle="Zła wartość!" error="Proszę wybrać odpowiedź z listy rozwijanej" sqref="C25">
      <formula1>"wieś,miasto pon. 20 tys.,miasto 20-99 tys.,miasto 100-199 tys.,miasto 200-499 tys."</formula1>
    </dataValidation>
    <dataValidation type="list" allowBlank="1" showInputMessage="1" showErrorMessage="1" errorTitle="Zła wartość!" error="Proszę wybrać odpowiedź z listy rozwijanej" sqref="C24">
      <formula1>"miejska,miejsko-wiejska,wiejska"</formula1>
    </dataValidation>
    <dataValidation type="list" allowBlank="1" showInputMessage="1" showErrorMessage="1" errorTitle="Zły wybór!" error="Proszę wybrać odpowiedź z listy rozwijanej" sqref="C3:F3">
      <formula1>Działania2</formula1>
    </dataValidation>
    <dataValidation type="list" allowBlank="1" showInputMessage="1" showErrorMessage="1" errorTitle="Zły wybór!" error="Proszę wybrać odpowiedź z listy rozwijanej" sqref="D4">
      <formula1>"2014,2015,2016,2017,2018,2019,2020,2021,2022,2023"</formula1>
    </dataValidation>
    <dataValidation type="decimal" operator="greaterThanOrEqual" allowBlank="1" showInputMessage="1" showErrorMessage="1" prompt="Proszę określić w ujęciu rocznym koszty operacyjne niezbędne do utrzymania infrastruktury i świadczenia usług (tylko w fazie operacyjnej)" sqref="D44:AG46">
      <formula1>0</formula1>
    </dataValidation>
    <dataValidation type="decimal" allowBlank="1" showInputMessage="1" showErrorMessage="1" sqref="E51:E70">
      <formula1>0</formula1>
      <formula2>1</formula2>
    </dataValidation>
    <dataValidation allowBlank="1" showInputMessage="1" showErrorMessage="1" prompt="Należy wprowadzić koszty kwalifikowalne w CENACH NETTO w podziale na lata tak, aby sumowały się do kolumny: 'Wartość netto'" sqref="G51:AJ70"/>
    <dataValidation allowBlank="1" showInputMessage="1" showErrorMessage="1" prompt="Należy wprowadzić koszty niekwalifikowalne w CENACH NETTO w podziale na lata tak, aby sumowały się do kolumny: 'Wartość netto'" sqref="G73:AJ92"/>
    <dataValidation allowBlank="1" showInputMessage="1" showErrorMessage="1" prompt="Należy wprowadzić ewentualne rezerwy na nieprzewidziane wydatki - maksymalnie 10% całkowitych nakładów inwestycyjnych (kwota określona obok) - błędna kwota zostanie zaznaczona na czerwono" sqref="G96:AJ96"/>
    <dataValidation allowBlank="1" showInputMessage="1" showErrorMessage="1" prompt="Należy wprowadzić nakłady odtworzeniowe w CENACH NETTO w podziale na lata - TYLKO W FAZIE OPERACYJNEJ" sqref="G101:AJ120 G122:AJ141"/>
    <dataValidation type="list" allowBlank="1" showInputMessage="1" showErrorMessage="1" sqref="D73:D92 D218:D227 D204:D213 D51:D70">
      <formula1>"zw,0%,5%,8%,23%"</formula1>
    </dataValidation>
    <dataValidation type="decimal" operator="greaterThanOrEqual" allowBlank="1" showInputMessage="1" showErrorMessage="1" prompt="Proszę określić pełną wartość podatku VAT (bez względu na to, czy VAT jest kosztem czy nie) dla wszystkich powyższych kosztów operacyjnych podanych w cenach netto" sqref="D160:AG160 D171:E171">
      <formula1>0</formula1>
    </dataValidation>
    <dataValidation type="decimal" operator="greaterThanOrEqual" allowBlank="1" showInputMessage="1" showErrorMessage="1" prompt="Proszę określić koszty podatków i opłat dla wariantu bez projektu w STAŁYCH CENACH" sqref="D155:AG155">
      <formula1>0</formula1>
    </dataValidation>
    <dataValidation type="decimal" operator="greaterThanOrEqual" allowBlank="1" showInputMessage="1" showErrorMessage="1" prompt="Proszę określić koszty dla wariantu bez projektu w STAŁYCH CENACH NETTO" sqref="D152:AG154 D158:AG159">
      <formula1>0</formula1>
    </dataValidation>
    <dataValidation type="decimal" operator="greaterThanOrEqual" allowBlank="1" showInputMessage="1" showErrorMessage="1" prompt="Proszę określić wielkość wynagrodzeń, ubezpieczeń społecznych i pochodnych w CENACH STAŁYCH (wzrost realny tych wielkości zostanie wyliczony automatycznie)" sqref="D156:AG157">
      <formula1>0</formula1>
    </dataValidation>
    <dataValidation allowBlank="1" showInputMessage="1" showErrorMessage="1" prompt="Suma spłat kredytu / pożyczki musi być równa sumie transz (błąd pokazuje się na czerwono)" sqref="C146:AG146"/>
    <dataValidation type="decimal" operator="greaterThanOrEqual" allowBlank="1" showInputMessage="1" showErrorMessage="1" prompt="Proszę określić CENĘ NETTO za wskazaną jednostkę produktu / usługi / towaru. Ceny w fazie inwestycyjnej muszą być takie same jak przed projektem. TYLKO OPŁATY PONOSZONE PRZEZ UŻYTKOWNIKÓW" sqref="E218:AH227">
      <formula1>0</formula1>
    </dataValidation>
    <dataValidation type="decimal" operator="greaterThanOrEqual" allowBlank="1" showInputMessage="1" showErrorMessage="1" prompt="Proszę określić CENĘ NETTO za wskazaną jednostkę produktu / usługi / towaru. TYLKO OPŁATY PONOSZONE PRZEZ UŻYTKOWNIKÓW" sqref="E204:AH213">
      <formula1>0</formula1>
    </dataValidation>
    <dataValidation allowBlank="1" showInputMessage="1" showErrorMessage="1" prompt="Popyt w fazie inwestycyjnej musi być taki sam jak w wariancie bez projektu" sqref="D190:AG199"/>
    <dataValidation allowBlank="1" showInputMessage="1" showErrorMessage="1" prompt="Proszę określić produkty / usługi / towary dla wariantu bez projektu i z projektem" sqref="B177:B186"/>
    <dataValidation type="decimal" allowBlank="1" showInputMessage="1" showErrorMessage="1" errorTitle="Zła wartość!" error="Można podać tylko wartości z przedziału 0-100%" prompt="Proszę wypełnić tylko dla analizy wrażliwości - wartości dodatnie od 0 do 100%. Proszę wpisać odpowiednie wartości, przepisać wyniki do tabeli w studium wykonalności i na koniec z powrotem zostawić puste pola." sqref="C271:C274">
      <formula1>-10</formula1>
      <formula2>10</formula2>
    </dataValidation>
    <dataValidation type="list" operator="greaterThanOrEqual" allowBlank="1" showInputMessage="1" showErrorMessage="1" errorTitle="Zły wybór!" error="Można podać tylko wartość z listy" prompt="Proszę zmienić wariant, przepisać wyniki do tabeli w studium wykonalności i na koniec z powrotem zostawić wariant &quot;Podstawowy&quot;." sqref="C270">
      <formula1>"Podstawowy,Pesymistyczny"</formula1>
    </dataValidation>
    <dataValidation allowBlank="1" showInputMessage="1" showErrorMessage="1" prompt="Proszę wskazać kolejne pozycje kosztów kwalifikowalnych projektu (wybranego wariantu realizacji projektu)" sqref="B51:B70"/>
    <dataValidation allowBlank="1" showInputMessage="1" showErrorMessage="1" prompt="Proszę wskazać (jeśli występują) kolejne pozycje kosztów niekwalifikowalnych projektu (wybranego wariantu realizacji projektu)" sqref="B73:B92"/>
    <dataValidation allowBlank="1" showInputMessage="1" showErrorMessage="1" prompt="Koszty odtworzeniowe określa się dla każdej pozycji nakładów inwestycyjnych, dlatego w tym miejscu proszę wpisywać tylko kwoty w latach" sqref="A101:E120 A122:F141"/>
    <dataValidation allowBlank="1" showInputMessage="1" showErrorMessage="1" prompt="Proszę tu nic nie wpisywać, produkty / usługi / towary uzupełnią się same " sqref="B190:C199 B218:C227"/>
    <dataValidation allowBlank="1" showInputMessage="1" showErrorMessage="1" prompt="Proszę tu nic nie wpisywać, produkty / usługi / towary uzupełnią się same" sqref="B204:C213"/>
    <dataValidation type="decimal" operator="greaterThanOrEqual" allowBlank="1" showInputMessage="1" showErrorMessage="1" prompt="Wpisujemy wartości rokrocznie dla wszystkich lat w okresie odniesienia (ale tylko w fazie operacyjnej, kiedy rezultaty będą dostępne dla użytkowników)" sqref="D39:AG41">
      <formula1>0</formula1>
    </dataValidation>
    <dataValidation type="decimal" operator="greaterThanOrEqual" allowBlank="1" showInputMessage="1" showErrorMessage="1" prompt="Proszę określić w ujęciu rocznym nakłady inwestycyjne (tylko w fazie inwestycyjnej) i nakłady odtworzeniowe (tylko w fazie operacyjnej)" sqref="D39:AG41">
      <formula1>0</formula1>
    </dataValidation>
    <dataValidation type="decimal" operator="greaterThanOrEqual" allowBlank="1" showInputMessage="1" showErrorMessage="1" prompt="Wpisujemy wartości rokrocznie dla wszystkich lat w okresie odniesienia (ale tylko w fazie operacyjnej, kiedy rezultaty będą dostępne dla użytkowników). Wartości w kolejnych latach mogą się zmieniać, jeżeli wynika to z analizy popytu" sqref="D33:AG35">
      <formula1>0</formula1>
    </dataValidation>
    <dataValidation type="decimal" allowBlank="1" showInputMessage="1" showErrorMessage="1" prompt="Poziom ściągalności należy określić na podstawie danych historycznych (stosunek wpływów pieniężnych do przychodów zaksięgowanych) lub w przypadku braku - wpisać 100%" sqref="E214:AH214">
      <formula1>0</formula1>
      <formula2>1</formula2>
    </dataValidation>
    <dataValidation type="decimal" allowBlank="1" showInputMessage="1" showErrorMessage="1" prompt="Poziom ściągalności opłat powinien być taki sam jak w wariancie bez projektu. Inne wartości należy uzasadnić w części opisowej studium wykonalności" sqref="E228:AH228">
      <formula1>0</formula1>
      <formula2>1</formula2>
    </dataValidation>
    <dataValidation allowBlank="1" showInputMessage="1" showErrorMessage="1" prompt="Wartość wynikająca z rzeczywistego rachunku przepływów pieniężnych operatora" sqref="D247"/>
    <dataValidation allowBlank="1" showInputMessage="1" showErrorMessage="1" prompt="Tabela dotyczy całego beneficjenta / operatora, dlatego należy ją uzupełnić o wszelkie przepływy NIEWYNIKAJĄCE z projektu, aby sprawdzić, czy beneficjent / operator z projektem będzie w stanie utrzymać płynność finansową. Pozostałe dane wypełnią się same." sqref="D249:AG254"/>
    <dataValidation allowBlank="1" showInputMessage="1" showErrorMessage="1" prompt="Miara rezultatu musi być określona jako zmiana spowodowana projektem np. wzrost liczby użytkowników, zwiększenie pojemności itp." sqref="C31:F31"/>
    <dataValidation operator="greaterThanOrEqual" allowBlank="1" showInputMessage="1" showErrorMessage="1" prompt="Proszę wpisać jednostkę miary rezultatu liczoną w ciągu roku (np. szt./rok, m3/rok, os./rok)" sqref="C33"/>
    <dataValidation operator="greaterThanOrEqual" allowBlank="1" showErrorMessage="1" prompt="Proszę wpisać jednostkę miary rezultatu liczoną w ciągu roku (np. szt./rok, m3/rok, os./rok)" sqref="C34:C35"/>
  </dataValidations>
  <pageMargins left="0.23622047244094491" right="0.23622047244094491" top="0.74803149606299213" bottom="0.74803149606299213" header="0.31496062992125984" footer="0.31496062992125984"/>
  <pageSetup paperSize="8" scale="65" fitToWidth="2" fitToHeight="0" orientation="landscape" r:id="rId1"/>
  <headerFooter>
    <oddHeader>&amp;A</oddHeader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79"/>
  <sheetViews>
    <sheetView tabSelected="1" view="pageBreakPreview" topLeftCell="A541" zoomScale="90" zoomScaleNormal="100" zoomScaleSheetLayoutView="90" workbookViewId="0">
      <pane xSplit="3" topLeftCell="D1" activePane="topRight" state="frozen"/>
      <selection activeCell="D372" sqref="D372"/>
      <selection pane="topRight" activeCell="D494" sqref="D494"/>
    </sheetView>
  </sheetViews>
  <sheetFormatPr defaultColWidth="0" defaultRowHeight="10.199999999999999"/>
  <cols>
    <col min="1" max="1" width="4.44140625" style="44" customWidth="1"/>
    <col min="2" max="2" width="54.6640625" style="5" customWidth="1"/>
    <col min="3" max="3" width="13.44140625" style="20" customWidth="1"/>
    <col min="4" max="4" width="12.44140625" style="6" customWidth="1"/>
    <col min="5" max="6" width="13.44140625" style="6" customWidth="1"/>
    <col min="7" max="35" width="11.109375" style="6" customWidth="1"/>
    <col min="36" max="36" width="11.109375" style="7" customWidth="1"/>
    <col min="37" max="38" width="11.109375" style="5" customWidth="1"/>
    <col min="39" max="39" width="11.21875" style="5" customWidth="1"/>
    <col min="40" max="40" width="11.21875" style="9" customWidth="1"/>
    <col min="41" max="66" width="11.21875" style="5" customWidth="1"/>
    <col min="67" max="16384" width="9.109375" style="5" hidden="1"/>
  </cols>
  <sheetData>
    <row r="1" spans="1:45" s="374" customFormat="1" ht="22.5" customHeight="1">
      <c r="A1" s="373" t="s">
        <v>126</v>
      </c>
      <c r="B1" s="374" t="s">
        <v>55</v>
      </c>
    </row>
    <row r="2" spans="1:45" s="370" customFormat="1" ht="18" customHeight="1">
      <c r="A2" s="362" t="s">
        <v>82</v>
      </c>
      <c r="B2" s="363" t="s">
        <v>415</v>
      </c>
      <c r="C2" s="364"/>
      <c r="D2" s="365"/>
      <c r="E2" s="365"/>
      <c r="F2" s="365"/>
      <c r="G2" s="366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7" t="s">
        <v>72</v>
      </c>
      <c r="T2" s="367" t="s">
        <v>73</v>
      </c>
      <c r="U2" s="367" t="s">
        <v>77</v>
      </c>
      <c r="V2" s="368" t="s">
        <v>401</v>
      </c>
      <c r="W2" s="368"/>
      <c r="X2" s="368"/>
      <c r="Y2" s="368"/>
      <c r="Z2" s="368"/>
      <c r="AA2" s="368"/>
      <c r="AB2" s="368"/>
      <c r="AC2" s="368" t="s">
        <v>400</v>
      </c>
      <c r="AD2" s="365"/>
      <c r="AE2" s="365"/>
      <c r="AF2" s="365"/>
      <c r="AG2" s="365"/>
      <c r="AH2" s="365"/>
      <c r="AI2" s="365"/>
      <c r="AJ2" s="369"/>
      <c r="AN2" s="371"/>
    </row>
    <row r="3" spans="1:45" s="152" customFormat="1">
      <c r="A3" s="109">
        <v>1</v>
      </c>
      <c r="B3" s="82" t="s">
        <v>432</v>
      </c>
      <c r="C3" s="448" t="str">
        <f>IF(Dane!C3="","",Dane!C3)</f>
        <v>Działanie 3.1  Cyfrowa dostępność informacji sektora publicznego oraz wysoka jakość e-usług publicznych</v>
      </c>
      <c r="D3" s="359"/>
      <c r="E3" s="439"/>
      <c r="F3" s="439"/>
      <c r="G3" s="70"/>
      <c r="H3" s="99"/>
      <c r="I3" s="99"/>
      <c r="J3" s="99"/>
      <c r="K3" s="99"/>
      <c r="L3" s="99"/>
      <c r="M3" s="99"/>
      <c r="N3" s="99"/>
      <c r="O3" s="99"/>
      <c r="AE3" s="340"/>
      <c r="AF3" s="340"/>
      <c r="AG3" s="340"/>
      <c r="AH3" s="340"/>
      <c r="AI3" s="340"/>
      <c r="AJ3" s="349"/>
      <c r="AK3" s="70"/>
      <c r="AL3" s="70"/>
      <c r="AM3" s="70"/>
    </row>
    <row r="4" spans="1:45" s="70" customFormat="1" ht="20.399999999999999">
      <c r="A4" s="110">
        <v>2</v>
      </c>
      <c r="B4" s="86" t="s">
        <v>433</v>
      </c>
      <c r="C4" s="103" t="s">
        <v>9</v>
      </c>
      <c r="D4" s="639">
        <f>IF(Dane!D4="","",Dane!D4)</f>
        <v>2020</v>
      </c>
      <c r="E4" s="350"/>
      <c r="F4" s="350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AE4" s="339"/>
      <c r="AF4" s="339"/>
      <c r="AG4" s="339"/>
      <c r="AH4" s="339"/>
      <c r="AI4" s="339"/>
      <c r="AJ4" s="339"/>
    </row>
    <row r="5" spans="1:45" s="70" customFormat="1">
      <c r="A5" s="123">
        <v>3</v>
      </c>
      <c r="B5" s="95" t="s">
        <v>414</v>
      </c>
      <c r="C5" s="96" t="s">
        <v>9</v>
      </c>
      <c r="D5" s="449">
        <f>IF($C$3="","Brak okresu",VLOOKUP($C$3,$B$546:$K$574,2))</f>
        <v>15</v>
      </c>
      <c r="E5" s="350"/>
      <c r="F5" s="350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</row>
    <row r="6" spans="1:45" s="370" customFormat="1" ht="18" customHeight="1">
      <c r="A6" s="362" t="s">
        <v>83</v>
      </c>
      <c r="B6" s="363" t="s">
        <v>416</v>
      </c>
      <c r="C6" s="364"/>
      <c r="D6" s="440"/>
      <c r="E6" s="365"/>
      <c r="F6" s="365"/>
      <c r="G6" s="366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7" t="s">
        <v>72</v>
      </c>
      <c r="T6" s="367" t="s">
        <v>73</v>
      </c>
      <c r="U6" s="367" t="s">
        <v>77</v>
      </c>
      <c r="V6" s="368" t="s">
        <v>401</v>
      </c>
      <c r="W6" s="368"/>
      <c r="X6" s="368"/>
      <c r="Y6" s="368"/>
      <c r="Z6" s="368"/>
      <c r="AA6" s="368"/>
      <c r="AB6" s="368"/>
      <c r="AC6" s="368" t="s">
        <v>400</v>
      </c>
      <c r="AD6" s="365"/>
      <c r="AE6" s="365"/>
      <c r="AF6" s="365"/>
      <c r="AG6" s="365"/>
      <c r="AH6" s="365"/>
      <c r="AI6" s="365"/>
      <c r="AJ6" s="369"/>
      <c r="AN6" s="371"/>
    </row>
    <row r="7" spans="1:45" s="152" customFormat="1" ht="20.399999999999999">
      <c r="A7" s="109">
        <v>1</v>
      </c>
      <c r="B7" s="82" t="s">
        <v>78</v>
      </c>
      <c r="C7" s="101" t="s">
        <v>80</v>
      </c>
      <c r="D7" s="359" t="str">
        <f>IF(Dane!D6="","",Dane!D6)</f>
        <v>Nie</v>
      </c>
      <c r="E7" s="350"/>
      <c r="F7" s="350"/>
      <c r="G7" s="339"/>
      <c r="H7" s="340"/>
      <c r="I7" s="340"/>
      <c r="J7" s="340"/>
      <c r="K7" s="340"/>
      <c r="L7" s="340"/>
      <c r="M7" s="340"/>
      <c r="N7" s="340"/>
      <c r="O7" s="340"/>
      <c r="P7" s="351"/>
      <c r="Q7" s="351"/>
      <c r="R7" s="351"/>
      <c r="AE7" s="340"/>
      <c r="AF7" s="340"/>
      <c r="AG7" s="340"/>
      <c r="AH7" s="340"/>
      <c r="AI7" s="340"/>
      <c r="AJ7" s="349"/>
      <c r="AK7" s="70"/>
      <c r="AL7" s="70"/>
      <c r="AM7" s="70"/>
      <c r="AN7" s="154"/>
      <c r="AO7" s="154"/>
      <c r="AP7" s="154"/>
      <c r="AQ7" s="154"/>
      <c r="AR7" s="154"/>
      <c r="AS7" s="154"/>
    </row>
    <row r="8" spans="1:45" s="70" customFormat="1">
      <c r="A8" s="110">
        <v>2</v>
      </c>
      <c r="B8" s="86" t="s">
        <v>79</v>
      </c>
      <c r="C8" s="103" t="s">
        <v>80</v>
      </c>
      <c r="D8" s="360" t="str">
        <f>IF(Dane!D7="","",Dane!D7)</f>
        <v/>
      </c>
      <c r="E8" s="350"/>
      <c r="F8" s="350"/>
      <c r="G8" s="339"/>
      <c r="H8" s="340"/>
      <c r="I8" s="340"/>
      <c r="J8" s="340"/>
      <c r="K8" s="340"/>
      <c r="L8" s="340"/>
      <c r="M8" s="340"/>
      <c r="N8" s="340"/>
      <c r="O8" s="340"/>
      <c r="P8" s="339"/>
      <c r="Q8" s="339"/>
      <c r="R8" s="339"/>
      <c r="AE8" s="340"/>
      <c r="AF8" s="340"/>
      <c r="AG8" s="340"/>
      <c r="AH8" s="340"/>
      <c r="AI8" s="340"/>
      <c r="AJ8" s="349"/>
    </row>
    <row r="9" spans="1:45" s="70" customFormat="1">
      <c r="A9" s="110">
        <v>3</v>
      </c>
      <c r="B9" s="86" t="s">
        <v>535</v>
      </c>
      <c r="C9" s="103" t="s">
        <v>80</v>
      </c>
      <c r="D9" s="360" t="str">
        <f>IF(Dane!D8="","",Dane!D8)</f>
        <v/>
      </c>
      <c r="E9" s="350"/>
      <c r="F9" s="350"/>
      <c r="G9" s="339"/>
      <c r="H9" s="340"/>
      <c r="I9" s="340"/>
      <c r="J9" s="340"/>
      <c r="K9" s="340"/>
      <c r="L9" s="340"/>
      <c r="M9" s="340"/>
      <c r="N9" s="340"/>
      <c r="O9" s="340"/>
      <c r="P9" s="339"/>
      <c r="Q9" s="339"/>
      <c r="R9" s="339"/>
      <c r="AE9" s="340"/>
      <c r="AF9" s="340"/>
      <c r="AG9" s="340"/>
      <c r="AH9" s="340"/>
      <c r="AI9" s="340"/>
      <c r="AJ9" s="349"/>
    </row>
    <row r="10" spans="1:45" s="70" customFormat="1">
      <c r="A10" s="110">
        <v>4</v>
      </c>
      <c r="B10" s="86" t="s">
        <v>75</v>
      </c>
      <c r="C10" s="103" t="s">
        <v>4</v>
      </c>
      <c r="D10" s="375" t="str">
        <f>IF($C$3="","Nie dotyczy",VLOOKUP($C$3,$B$546:$K$574,3))</f>
        <v>Nie dotyczy</v>
      </c>
      <c r="E10" s="339" t="str">
        <f>IF($D$10="Nie dotyczy","","wg zryczałtowanej procentowej stawki dochodów (FR)")</f>
        <v/>
      </c>
      <c r="F10" s="339"/>
      <c r="G10" s="339"/>
      <c r="H10" s="339"/>
      <c r="I10" s="340"/>
      <c r="J10" s="340"/>
      <c r="K10" s="340"/>
      <c r="L10" s="340"/>
      <c r="M10" s="340"/>
      <c r="N10" s="340"/>
      <c r="O10" s="340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40"/>
      <c r="AJ10" s="349"/>
      <c r="AN10" s="75"/>
    </row>
    <row r="11" spans="1:45" s="70" customFormat="1" ht="30.6">
      <c r="A11" s="123">
        <v>5</v>
      </c>
      <c r="B11" s="377" t="s">
        <v>399</v>
      </c>
      <c r="C11" s="96" t="s">
        <v>260</v>
      </c>
      <c r="D11" s="378">
        <v>4.3526999999999996</v>
      </c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</row>
    <row r="12" spans="1:45" s="370" customFormat="1" ht="18" customHeight="1">
      <c r="A12" s="362" t="s">
        <v>417</v>
      </c>
      <c r="B12" s="363" t="s">
        <v>418</v>
      </c>
      <c r="C12" s="364"/>
      <c r="D12" s="440"/>
      <c r="E12" s="365"/>
      <c r="F12" s="365"/>
      <c r="G12" s="366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7" t="s">
        <v>72</v>
      </c>
      <c r="T12" s="367" t="s">
        <v>73</v>
      </c>
      <c r="U12" s="367" t="s">
        <v>77</v>
      </c>
      <c r="V12" s="368" t="s">
        <v>401</v>
      </c>
      <c r="W12" s="368"/>
      <c r="X12" s="368"/>
      <c r="Y12" s="368"/>
      <c r="Z12" s="368"/>
      <c r="AA12" s="368"/>
      <c r="AB12" s="368"/>
      <c r="AC12" s="368" t="s">
        <v>400</v>
      </c>
      <c r="AD12" s="365"/>
      <c r="AE12" s="365"/>
      <c r="AF12" s="365"/>
      <c r="AG12" s="365"/>
      <c r="AH12" s="365"/>
      <c r="AI12" s="365"/>
      <c r="AJ12" s="369"/>
      <c r="AN12" s="371"/>
    </row>
    <row r="13" spans="1:45" s="70" customFormat="1" ht="30.6">
      <c r="A13" s="109">
        <v>1</v>
      </c>
      <c r="B13" s="82" t="s">
        <v>434</v>
      </c>
      <c r="C13" s="101" t="s">
        <v>4</v>
      </c>
      <c r="D13" s="441">
        <f>IF(Dane!D12="",0,Dane!D12)</f>
        <v>0.85</v>
      </c>
      <c r="E13" s="350"/>
      <c r="F13" s="350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AE13" s="339"/>
      <c r="AF13" s="339"/>
      <c r="AG13" s="339"/>
      <c r="AH13" s="339"/>
      <c r="AI13" s="339"/>
      <c r="AJ13" s="339"/>
    </row>
    <row r="14" spans="1:45" s="70" customFormat="1">
      <c r="A14" s="110" t="s">
        <v>35</v>
      </c>
      <c r="B14" s="86" t="s">
        <v>435</v>
      </c>
      <c r="C14" s="103" t="s">
        <v>80</v>
      </c>
      <c r="D14" s="375" t="str">
        <f>IF(Dane!D13="","",Dane!D13)</f>
        <v>Nie</v>
      </c>
      <c r="E14" s="350"/>
      <c r="F14" s="350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AE14" s="339"/>
      <c r="AF14" s="339"/>
      <c r="AG14" s="339"/>
      <c r="AH14" s="339"/>
      <c r="AI14" s="339"/>
      <c r="AJ14" s="339"/>
    </row>
    <row r="15" spans="1:45" s="70" customFormat="1">
      <c r="A15" s="110" t="s">
        <v>36</v>
      </c>
      <c r="B15" s="86" t="s">
        <v>436</v>
      </c>
      <c r="C15" s="103" t="s">
        <v>4</v>
      </c>
      <c r="D15" s="375" t="str">
        <f>IF(Dane!D14="","",Dane!D14)</f>
        <v/>
      </c>
      <c r="E15" s="350"/>
      <c r="F15" s="350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AE15" s="339"/>
      <c r="AF15" s="339"/>
      <c r="AG15" s="339"/>
      <c r="AH15" s="339"/>
      <c r="AI15" s="339"/>
      <c r="AJ15" s="339"/>
    </row>
    <row r="16" spans="1:45" s="70" customFormat="1">
      <c r="A16" s="123">
        <v>3</v>
      </c>
      <c r="B16" s="95" t="s">
        <v>437</v>
      </c>
      <c r="C16" s="96" t="s">
        <v>80</v>
      </c>
      <c r="D16" s="445" t="str">
        <f>IF(Dane!D15="","",Dane!D15)</f>
        <v>Nie</v>
      </c>
      <c r="E16" s="350"/>
      <c r="F16" s="350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AE16" s="339"/>
      <c r="AF16" s="339"/>
      <c r="AG16" s="339"/>
      <c r="AH16" s="339"/>
      <c r="AI16" s="339"/>
      <c r="AJ16" s="339"/>
    </row>
    <row r="17" spans="1:45" s="370" customFormat="1" ht="18" customHeight="1">
      <c r="A17" s="362" t="s">
        <v>419</v>
      </c>
      <c r="B17" s="363" t="s">
        <v>420</v>
      </c>
      <c r="C17" s="364"/>
      <c r="D17" s="440"/>
      <c r="E17" s="365"/>
      <c r="F17" s="365"/>
      <c r="G17" s="366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7" t="s">
        <v>72</v>
      </c>
      <c r="T17" s="367" t="s">
        <v>73</v>
      </c>
      <c r="U17" s="367" t="s">
        <v>77</v>
      </c>
      <c r="V17" s="368" t="s">
        <v>401</v>
      </c>
      <c r="W17" s="368"/>
      <c r="X17" s="368"/>
      <c r="Y17" s="368"/>
      <c r="Z17" s="368"/>
      <c r="AA17" s="368"/>
      <c r="AB17" s="368"/>
      <c r="AC17" s="368" t="s">
        <v>400</v>
      </c>
      <c r="AD17" s="365"/>
      <c r="AE17" s="365"/>
      <c r="AF17" s="365"/>
      <c r="AG17" s="365"/>
      <c r="AH17" s="365"/>
      <c r="AI17" s="365"/>
      <c r="AJ17" s="369"/>
      <c r="AN17" s="371"/>
    </row>
    <row r="18" spans="1:45" s="70" customFormat="1">
      <c r="A18" s="109">
        <v>1</v>
      </c>
      <c r="B18" s="82" t="s">
        <v>81</v>
      </c>
      <c r="C18" s="101" t="s">
        <v>80</v>
      </c>
      <c r="D18" s="441" t="str">
        <f>IF(Dane!D17="","",Dane!D17)</f>
        <v>Tak</v>
      </c>
      <c r="E18" s="350" t="str">
        <f>IF($D$18="Tak"," w cenach brutto",IF($D$18="Nie"," w cenach netto"," w cenach netto + część VAT"))</f>
        <v xml:space="preserve"> w cenach brutto</v>
      </c>
      <c r="F18" s="350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AE18" s="339"/>
      <c r="AF18" s="339"/>
      <c r="AG18" s="339"/>
      <c r="AH18" s="339"/>
      <c r="AI18" s="339"/>
      <c r="AJ18" s="339"/>
    </row>
    <row r="19" spans="1:45" s="70" customFormat="1" ht="20.399999999999999">
      <c r="A19" s="123">
        <v>2</v>
      </c>
      <c r="B19" s="95" t="s">
        <v>396</v>
      </c>
      <c r="C19" s="121" t="s">
        <v>4</v>
      </c>
      <c r="D19" s="445" t="str">
        <f>IF(Dane!D18="","",Dane!D18)</f>
        <v/>
      </c>
      <c r="E19" s="350" t="str">
        <f>IF($D$18="Częściowo",IF($D$19="","Proszę wpisać poziom procentowy wydatków kwalifikowalnych",""),"")</f>
        <v/>
      </c>
      <c r="F19" s="350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AE19" s="339"/>
      <c r="AF19" s="339"/>
      <c r="AG19" s="339"/>
      <c r="AH19" s="339"/>
      <c r="AI19" s="339"/>
      <c r="AJ19" s="339"/>
    </row>
    <row r="20" spans="1:45" s="370" customFormat="1" ht="18" customHeight="1">
      <c r="A20" s="362" t="s">
        <v>421</v>
      </c>
      <c r="B20" s="363" t="s">
        <v>422</v>
      </c>
      <c r="C20" s="364"/>
      <c r="D20" s="440"/>
      <c r="E20" s="365"/>
      <c r="F20" s="365"/>
      <c r="G20" s="366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7" t="s">
        <v>72</v>
      </c>
      <c r="T20" s="367" t="s">
        <v>73</v>
      </c>
      <c r="U20" s="367" t="s">
        <v>77</v>
      </c>
      <c r="V20" s="368" t="s">
        <v>401</v>
      </c>
      <c r="W20" s="368"/>
      <c r="X20" s="368"/>
      <c r="Y20" s="368"/>
      <c r="Z20" s="368"/>
      <c r="AA20" s="368"/>
      <c r="AB20" s="368"/>
      <c r="AC20" s="368" t="s">
        <v>400</v>
      </c>
      <c r="AD20" s="365"/>
      <c r="AE20" s="365"/>
      <c r="AF20" s="365"/>
      <c r="AG20" s="365"/>
      <c r="AH20" s="365"/>
      <c r="AI20" s="365"/>
      <c r="AJ20" s="369"/>
      <c r="AN20" s="371"/>
    </row>
    <row r="21" spans="1:45" s="70" customFormat="1">
      <c r="A21" s="109">
        <v>1</v>
      </c>
      <c r="B21" s="82" t="s">
        <v>54</v>
      </c>
      <c r="C21" s="129" t="s">
        <v>34</v>
      </c>
      <c r="D21" s="618" t="str">
        <f>IF(Dane!D20="","",Dane!D20)</f>
        <v/>
      </c>
      <c r="E21" s="350"/>
      <c r="F21" s="350"/>
      <c r="G21" s="340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AE21" s="339"/>
      <c r="AF21" s="339"/>
      <c r="AG21" s="339"/>
      <c r="AH21" s="339"/>
      <c r="AI21" s="339"/>
      <c r="AJ21" s="339"/>
    </row>
    <row r="22" spans="1:45" s="70" customFormat="1">
      <c r="A22" s="110">
        <v>2</v>
      </c>
      <c r="B22" s="86" t="s">
        <v>32</v>
      </c>
      <c r="C22" s="168" t="s">
        <v>34</v>
      </c>
      <c r="D22" s="619" t="str">
        <f>IF(Dane!D21="","",Dane!D21)</f>
        <v/>
      </c>
      <c r="E22" s="352"/>
      <c r="F22" s="352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AE22" s="339"/>
      <c r="AF22" s="339"/>
      <c r="AG22" s="339"/>
      <c r="AH22" s="339"/>
      <c r="AI22" s="339"/>
      <c r="AJ22" s="339"/>
    </row>
    <row r="23" spans="1:45" s="70" customFormat="1">
      <c r="A23" s="123">
        <v>3</v>
      </c>
      <c r="B23" s="95" t="s">
        <v>33</v>
      </c>
      <c r="C23" s="121" t="s">
        <v>34</v>
      </c>
      <c r="D23" s="620">
        <f>IF(Dane!D22="","",Dane!D22)</f>
        <v>14</v>
      </c>
      <c r="E23" s="350"/>
      <c r="F23" s="350"/>
      <c r="G23" s="339"/>
      <c r="H23" s="340"/>
      <c r="I23" s="340"/>
      <c r="J23" s="340"/>
      <c r="K23" s="340"/>
      <c r="L23" s="340"/>
      <c r="M23" s="340"/>
      <c r="N23" s="340"/>
      <c r="O23" s="340"/>
      <c r="P23" s="339"/>
      <c r="Q23" s="339"/>
      <c r="R23" s="339"/>
      <c r="AE23" s="340"/>
      <c r="AF23" s="340"/>
      <c r="AG23" s="340"/>
      <c r="AH23" s="340"/>
      <c r="AI23" s="340"/>
      <c r="AJ23" s="349"/>
      <c r="AN23" s="75"/>
    </row>
    <row r="24" spans="1:45" s="370" customFormat="1" ht="18" customHeight="1">
      <c r="A24" s="362" t="s">
        <v>423</v>
      </c>
      <c r="B24" s="363" t="s">
        <v>424</v>
      </c>
      <c r="C24" s="364"/>
      <c r="D24" s="440"/>
      <c r="E24" s="365"/>
      <c r="F24" s="365"/>
      <c r="G24" s="366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7" t="s">
        <v>72</v>
      </c>
      <c r="T24" s="367" t="s">
        <v>73</v>
      </c>
      <c r="U24" s="367" t="s">
        <v>77</v>
      </c>
      <c r="V24" s="368" t="s">
        <v>401</v>
      </c>
      <c r="W24" s="368"/>
      <c r="X24" s="368"/>
      <c r="Y24" s="368"/>
      <c r="Z24" s="368"/>
      <c r="AA24" s="368"/>
      <c r="AB24" s="368"/>
      <c r="AC24" s="368" t="s">
        <v>400</v>
      </c>
      <c r="AD24" s="365"/>
      <c r="AE24" s="365"/>
      <c r="AF24" s="365"/>
      <c r="AG24" s="365"/>
      <c r="AH24" s="365"/>
      <c r="AI24" s="365"/>
      <c r="AJ24" s="369"/>
      <c r="AN24" s="371"/>
    </row>
    <row r="25" spans="1:45" s="70" customFormat="1">
      <c r="A25" s="109" t="s">
        <v>11</v>
      </c>
      <c r="B25" s="10" t="s">
        <v>438</v>
      </c>
      <c r="C25" s="441" t="str">
        <f>IF(Dane!C24="","",Dane!C24)</f>
        <v/>
      </c>
      <c r="D25" s="179" t="s">
        <v>431</v>
      </c>
      <c r="E25" s="442"/>
      <c r="J25" s="339"/>
      <c r="K25" s="339"/>
      <c r="L25" s="339"/>
      <c r="M25" s="339"/>
      <c r="N25" s="339"/>
      <c r="O25" s="339"/>
      <c r="P25" s="339"/>
      <c r="Q25" s="339"/>
      <c r="R25" s="339"/>
      <c r="AE25" s="339"/>
      <c r="AF25" s="339"/>
      <c r="AG25" s="339"/>
      <c r="AH25" s="339"/>
      <c r="AI25" s="339"/>
      <c r="AJ25" s="339"/>
    </row>
    <row r="26" spans="1:45" s="70" customFormat="1">
      <c r="A26" s="110" t="s">
        <v>12</v>
      </c>
      <c r="B26" s="24" t="s">
        <v>439</v>
      </c>
      <c r="C26" s="375" t="str">
        <f>IF(Dane!C25="","",Dane!C25)</f>
        <v/>
      </c>
      <c r="D26" s="180" t="s">
        <v>431</v>
      </c>
      <c r="E26" s="443"/>
      <c r="J26" s="339"/>
      <c r="K26" s="339"/>
      <c r="L26" s="339"/>
      <c r="M26" s="339"/>
      <c r="N26" s="339"/>
      <c r="O26" s="339"/>
      <c r="P26" s="339"/>
      <c r="Q26" s="339"/>
      <c r="R26" s="339"/>
      <c r="AE26" s="339"/>
      <c r="AF26" s="339"/>
      <c r="AG26" s="339"/>
      <c r="AH26" s="339"/>
      <c r="AI26" s="339"/>
      <c r="AJ26" s="339"/>
    </row>
    <row r="27" spans="1:45" s="70" customFormat="1">
      <c r="A27" s="110" t="s">
        <v>35</v>
      </c>
      <c r="B27" s="24" t="s">
        <v>197</v>
      </c>
      <c r="C27" s="615" t="str">
        <f>IF(Dane!C26="","",Dane!C26)</f>
        <v/>
      </c>
      <c r="D27" s="444" t="str">
        <f>IF($C$25="","",VLOOKUP($C$25,$B$577:$E$579,2,FALSE))</f>
        <v/>
      </c>
      <c r="E27" s="443" t="str">
        <f>IF(C27="",D27,C27)</f>
        <v/>
      </c>
      <c r="J27" s="339"/>
      <c r="K27" s="339"/>
      <c r="L27" s="339"/>
      <c r="M27" s="339"/>
      <c r="N27" s="339"/>
      <c r="O27" s="339"/>
      <c r="P27" s="339"/>
      <c r="Q27" s="339"/>
      <c r="R27" s="339"/>
      <c r="AE27" s="339"/>
      <c r="AF27" s="339"/>
      <c r="AG27" s="339"/>
      <c r="AH27" s="339"/>
      <c r="AI27" s="339"/>
      <c r="AJ27" s="339"/>
    </row>
    <row r="28" spans="1:45" s="70" customFormat="1">
      <c r="A28" s="110" t="s">
        <v>425</v>
      </c>
      <c r="B28" s="24" t="s">
        <v>198</v>
      </c>
      <c r="C28" s="615" t="str">
        <f>IF(Dane!C27="","",Dane!C27)</f>
        <v/>
      </c>
      <c r="D28" s="444" t="str">
        <f>IF($C$25="","",VLOOKUP($C$25,$B$577:$E$579,3,FALSE))</f>
        <v/>
      </c>
      <c r="E28" s="443" t="str">
        <f t="shared" ref="E28:E29" si="0">IF(C28="",D28,C28)</f>
        <v/>
      </c>
      <c r="F28" s="350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AE28" s="339"/>
      <c r="AF28" s="339"/>
      <c r="AG28" s="339"/>
      <c r="AH28" s="339"/>
      <c r="AI28" s="339"/>
      <c r="AJ28" s="339"/>
    </row>
    <row r="29" spans="1:45" s="70" customFormat="1">
      <c r="A29" s="123" t="s">
        <v>426</v>
      </c>
      <c r="B29" s="27" t="s">
        <v>440</v>
      </c>
      <c r="C29" s="616" t="str">
        <f>IF(Dane!C28="","",Dane!C28)</f>
        <v/>
      </c>
      <c r="D29" s="446" t="str">
        <f>IF($C$25="","",VLOOKUP($C$25,$B$577:$E$579,4,FALSE))</f>
        <v/>
      </c>
      <c r="E29" s="447" t="str">
        <f t="shared" si="0"/>
        <v/>
      </c>
      <c r="F29" s="350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AE29" s="339"/>
      <c r="AF29" s="339"/>
      <c r="AG29" s="339"/>
      <c r="AH29" s="339"/>
      <c r="AI29" s="339"/>
      <c r="AJ29" s="339"/>
    </row>
    <row r="30" spans="1:45" s="70" customFormat="1">
      <c r="A30" s="163" t="s">
        <v>10</v>
      </c>
      <c r="B30" s="164" t="s">
        <v>2</v>
      </c>
      <c r="C30" s="165" t="s">
        <v>0</v>
      </c>
      <c r="D30" s="166">
        <v>2014</v>
      </c>
      <c r="E30" s="166">
        <v>2015</v>
      </c>
      <c r="F30" s="166">
        <v>2016</v>
      </c>
      <c r="G30" s="166">
        <v>2017</v>
      </c>
      <c r="H30" s="166">
        <v>2018</v>
      </c>
      <c r="I30" s="166">
        <v>2019</v>
      </c>
      <c r="J30" s="166">
        <v>2020</v>
      </c>
      <c r="K30" s="166">
        <v>2021</v>
      </c>
      <c r="L30" s="166">
        <v>2022</v>
      </c>
      <c r="M30" s="166">
        <v>2023</v>
      </c>
      <c r="N30" s="166">
        <v>2024</v>
      </c>
      <c r="O30" s="166">
        <v>2025</v>
      </c>
      <c r="P30" s="166">
        <v>2026</v>
      </c>
      <c r="Q30" s="166">
        <v>2027</v>
      </c>
      <c r="R30" s="166">
        <v>2028</v>
      </c>
      <c r="S30" s="166">
        <v>2029</v>
      </c>
      <c r="T30" s="166">
        <v>2030</v>
      </c>
      <c r="U30" s="166">
        <v>2031</v>
      </c>
      <c r="V30" s="166">
        <v>2032</v>
      </c>
      <c r="W30" s="166">
        <v>2033</v>
      </c>
      <c r="X30" s="166">
        <v>2034</v>
      </c>
      <c r="Y30" s="166">
        <v>2035</v>
      </c>
      <c r="Z30" s="166">
        <v>2036</v>
      </c>
      <c r="AA30" s="166">
        <v>2037</v>
      </c>
      <c r="AB30" s="166">
        <v>2038</v>
      </c>
      <c r="AC30" s="166">
        <v>2039</v>
      </c>
      <c r="AD30" s="166">
        <v>2040</v>
      </c>
      <c r="AE30" s="166">
        <v>2041</v>
      </c>
      <c r="AF30" s="166">
        <v>2042</v>
      </c>
      <c r="AG30" s="166">
        <v>2043</v>
      </c>
      <c r="AH30" s="166">
        <v>2044</v>
      </c>
      <c r="AI30" s="166">
        <v>2045</v>
      </c>
      <c r="AJ30" s="166">
        <v>2046</v>
      </c>
      <c r="AK30" s="166">
        <v>2047</v>
      </c>
      <c r="AL30" s="166">
        <v>2048</v>
      </c>
      <c r="AM30" s="166">
        <v>2049</v>
      </c>
      <c r="AN30" s="166">
        <v>2050</v>
      </c>
      <c r="AO30" s="166">
        <v>2051</v>
      </c>
      <c r="AP30" s="166">
        <v>2052</v>
      </c>
      <c r="AQ30" s="166">
        <v>2053</v>
      </c>
      <c r="AR30" s="166">
        <v>2054</v>
      </c>
      <c r="AS30" s="166">
        <v>2055</v>
      </c>
    </row>
    <row r="31" spans="1:45" s="70" customFormat="1">
      <c r="A31" s="169" t="s">
        <v>191</v>
      </c>
      <c r="B31" s="82" t="s">
        <v>182</v>
      </c>
      <c r="C31" s="101" t="s">
        <v>58</v>
      </c>
      <c r="D31" s="102">
        <v>778.16771999999992</v>
      </c>
      <c r="E31" s="102">
        <v>790.22931965999999</v>
      </c>
      <c r="F31" s="102">
        <v>800.1071861557499</v>
      </c>
      <c r="G31" s="102">
        <v>810.90863316885259</v>
      </c>
      <c r="H31" s="102">
        <v>821.45044540004756</v>
      </c>
      <c r="I31" s="102">
        <v>832.9507516356482</v>
      </c>
      <c r="J31" s="102">
        <v>848.77681591672547</v>
      </c>
      <c r="K31" s="102">
        <v>864.47918701118488</v>
      </c>
      <c r="L31" s="102">
        <v>879.17533319037489</v>
      </c>
      <c r="M31" s="102">
        <v>893.24213852142088</v>
      </c>
      <c r="N31" s="102">
        <v>907.08739166850296</v>
      </c>
      <c r="O31" s="102">
        <v>920.69370254353043</v>
      </c>
      <c r="P31" s="102">
        <v>934.04376123041163</v>
      </c>
      <c r="Q31" s="102">
        <v>947.58739576825258</v>
      </c>
      <c r="R31" s="102">
        <v>961.32741300689224</v>
      </c>
      <c r="S31" s="102">
        <v>974.78599678898877</v>
      </c>
      <c r="T31" s="102">
        <v>988.43300074403464</v>
      </c>
      <c r="U31" s="102">
        <v>1002.2710627544511</v>
      </c>
      <c r="V31" s="102">
        <v>1015.8017221016363</v>
      </c>
      <c r="W31" s="102">
        <v>1029.5150453500084</v>
      </c>
      <c r="X31" s="102">
        <v>1042.8987409395584</v>
      </c>
      <c r="Y31" s="102">
        <v>1055.9349752013029</v>
      </c>
      <c r="Z31" s="102">
        <v>1069.1341623913193</v>
      </c>
      <c r="AA31" s="102">
        <v>1081.9637723400151</v>
      </c>
      <c r="AB31" s="102">
        <v>1094.9473376080953</v>
      </c>
      <c r="AC31" s="102">
        <v>1108.0867056593925</v>
      </c>
      <c r="AD31" s="102">
        <v>1120.8297027744757</v>
      </c>
      <c r="AE31" s="102">
        <v>1133.7192443563822</v>
      </c>
      <c r="AF31" s="102">
        <v>1146.7570156664806</v>
      </c>
      <c r="AG31" s="102">
        <v>1159.9447213466451</v>
      </c>
      <c r="AH31" s="102">
        <v>1173.2840856421317</v>
      </c>
      <c r="AI31" s="102">
        <v>1186.7768526270163</v>
      </c>
      <c r="AJ31" s="102">
        <v>1200.4247864322272</v>
      </c>
      <c r="AK31" s="102">
        <v>1214.2296714761978</v>
      </c>
      <c r="AL31" s="102">
        <v>1228.1933126981742</v>
      </c>
      <c r="AM31" s="102">
        <v>1242.3175357942032</v>
      </c>
      <c r="AN31" s="102">
        <v>1256.6041874558366</v>
      </c>
      <c r="AO31" s="102">
        <v>1271.0551356115789</v>
      </c>
      <c r="AP31" s="102">
        <v>1285.6722696711122</v>
      </c>
      <c r="AQ31" s="102">
        <v>1300.4575007723301</v>
      </c>
      <c r="AR31" s="102">
        <v>1315.412762031212</v>
      </c>
      <c r="AS31" s="102">
        <v>1330.5400087945709</v>
      </c>
    </row>
    <row r="32" spans="1:45" s="70" customFormat="1">
      <c r="A32" s="170" t="s">
        <v>192</v>
      </c>
      <c r="B32" s="86" t="s">
        <v>183</v>
      </c>
      <c r="C32" s="103" t="s">
        <v>58</v>
      </c>
      <c r="D32" s="104">
        <v>878.29136999999992</v>
      </c>
      <c r="E32" s="104">
        <v>891.90488623499994</v>
      </c>
      <c r="F32" s="104">
        <v>903.0536973129374</v>
      </c>
      <c r="G32" s="104">
        <v>915.24492222666208</v>
      </c>
      <c r="H32" s="104">
        <v>927.14310621560855</v>
      </c>
      <c r="I32" s="104">
        <v>940.12310970262706</v>
      </c>
      <c r="J32" s="104">
        <v>957.98544878697692</v>
      </c>
      <c r="K32" s="104">
        <v>975.70817958953592</v>
      </c>
      <c r="L32" s="104">
        <v>992.29521864255798</v>
      </c>
      <c r="M32" s="104">
        <v>1008.171942140839</v>
      </c>
      <c r="N32" s="104">
        <v>1023.798607244022</v>
      </c>
      <c r="O32" s="104">
        <v>1039.1555863526823</v>
      </c>
      <c r="P32" s="104">
        <v>1054.2233423547962</v>
      </c>
      <c r="Q32" s="104">
        <v>1069.5095808189405</v>
      </c>
      <c r="R32" s="104">
        <v>1085.0174697408152</v>
      </c>
      <c r="S32" s="104">
        <v>1100.2077143171866</v>
      </c>
      <c r="T32" s="104">
        <v>1115.6106223176273</v>
      </c>
      <c r="U32" s="104">
        <v>1131.2291710300742</v>
      </c>
      <c r="V32" s="104">
        <v>1146.5007648389803</v>
      </c>
      <c r="W32" s="104">
        <v>1161.9785251643066</v>
      </c>
      <c r="X32" s="104">
        <v>1177.0842459914425</v>
      </c>
      <c r="Y32" s="104">
        <v>1191.7977990663355</v>
      </c>
      <c r="Z32" s="104">
        <v>1206.6952715546647</v>
      </c>
      <c r="AA32" s="104">
        <v>1221.1756148133206</v>
      </c>
      <c r="AB32" s="104">
        <v>1235.8297221910805</v>
      </c>
      <c r="AC32" s="104">
        <v>1250.6596788573734</v>
      </c>
      <c r="AD32" s="104">
        <v>1265.0422651642332</v>
      </c>
      <c r="AE32" s="104">
        <v>1279.590251213622</v>
      </c>
      <c r="AF32" s="104">
        <v>1294.3055391025787</v>
      </c>
      <c r="AG32" s="104">
        <v>1309.1900528022584</v>
      </c>
      <c r="AH32" s="104">
        <v>1324.2457384094844</v>
      </c>
      <c r="AI32" s="104">
        <v>1339.4745644011934</v>
      </c>
      <c r="AJ32" s="104">
        <v>1354.8785218918072</v>
      </c>
      <c r="AK32" s="104">
        <v>1370.4596248935629</v>
      </c>
      <c r="AL32" s="104">
        <v>1386.2199105798391</v>
      </c>
      <c r="AM32" s="104">
        <v>1402.1614395515073</v>
      </c>
      <c r="AN32" s="104">
        <v>1418.2862961063497</v>
      </c>
      <c r="AO32" s="104">
        <v>1434.5965885115729</v>
      </c>
      <c r="AP32" s="104">
        <v>1451.0944492794561</v>
      </c>
      <c r="AQ32" s="104">
        <v>1467.7820354461699</v>
      </c>
      <c r="AR32" s="104">
        <v>1484.661528853801</v>
      </c>
      <c r="AS32" s="104">
        <v>1501.7351364356198</v>
      </c>
    </row>
    <row r="33" spans="1:49" s="70" customFormat="1">
      <c r="A33" s="170" t="s">
        <v>190</v>
      </c>
      <c r="B33" s="86" t="s">
        <v>184</v>
      </c>
      <c r="C33" s="103" t="s">
        <v>58</v>
      </c>
      <c r="D33" s="104">
        <v>961.25822999999991</v>
      </c>
      <c r="E33" s="104">
        <v>976.15773256499995</v>
      </c>
      <c r="F33" s="104">
        <v>988.35970422206242</v>
      </c>
      <c r="G33" s="104">
        <v>1001.7025602290603</v>
      </c>
      <c r="H33" s="104">
        <v>1014.724693512038</v>
      </c>
      <c r="I33" s="104">
        <v>1028.9308392212065</v>
      </c>
      <c r="J33" s="104">
        <v>1048.4805251664093</v>
      </c>
      <c r="K33" s="104">
        <v>1067.8774148819878</v>
      </c>
      <c r="L33" s="104">
        <v>1086.0313309349815</v>
      </c>
      <c r="M33" s="104">
        <v>1103.4078322299413</v>
      </c>
      <c r="N33" s="104">
        <v>1120.5106536295054</v>
      </c>
      <c r="O33" s="104">
        <v>1137.3183134339479</v>
      </c>
      <c r="P33" s="104">
        <v>1153.80942897874</v>
      </c>
      <c r="Q33" s="104">
        <v>1170.5396656989317</v>
      </c>
      <c r="R33" s="104">
        <v>1187.5124908515661</v>
      </c>
      <c r="S33" s="104">
        <v>1204.137665723488</v>
      </c>
      <c r="T33" s="104">
        <v>1220.9955930436167</v>
      </c>
      <c r="U33" s="104">
        <v>1238.0895313462274</v>
      </c>
      <c r="V33" s="104">
        <v>1254.8037400194016</v>
      </c>
      <c r="W33" s="104">
        <v>1271.7435905096636</v>
      </c>
      <c r="X33" s="104">
        <v>1288.2762571862891</v>
      </c>
      <c r="Y33" s="104">
        <v>1304.3797104011176</v>
      </c>
      <c r="Z33" s="104">
        <v>1320.6844567811315</v>
      </c>
      <c r="AA33" s="104">
        <v>1336.5326702625052</v>
      </c>
      <c r="AB33" s="104">
        <v>1352.5710623056552</v>
      </c>
      <c r="AC33" s="104">
        <v>1368.801915053323</v>
      </c>
      <c r="AD33" s="104">
        <v>1384.5431370764363</v>
      </c>
      <c r="AE33" s="104">
        <v>1400.4653831528153</v>
      </c>
      <c r="AF33" s="104">
        <v>1416.5707350590728</v>
      </c>
      <c r="AG33" s="104">
        <v>1432.8612985122522</v>
      </c>
      <c r="AH33" s="104">
        <v>1449.3392034451433</v>
      </c>
      <c r="AI33" s="104">
        <v>1466.0066042847625</v>
      </c>
      <c r="AJ33" s="104">
        <v>1482.8656802340374</v>
      </c>
      <c r="AK33" s="104">
        <v>1499.918635556729</v>
      </c>
      <c r="AL33" s="104">
        <v>1517.1676998656314</v>
      </c>
      <c r="AM33" s="104">
        <v>1534.6151284140863</v>
      </c>
      <c r="AN33" s="104">
        <v>1552.2632023908484</v>
      </c>
      <c r="AO33" s="104">
        <v>1570.1142292183433</v>
      </c>
      <c r="AP33" s="104">
        <v>1588.1705428543544</v>
      </c>
      <c r="AQ33" s="104">
        <v>1606.4345040971796</v>
      </c>
      <c r="AR33" s="104">
        <v>1624.9085008942973</v>
      </c>
      <c r="AS33" s="104">
        <v>1643.5949486545819</v>
      </c>
    </row>
    <row r="34" spans="1:49" s="70" customFormat="1">
      <c r="A34" s="170" t="s">
        <v>193</v>
      </c>
      <c r="B34" s="86" t="s">
        <v>185</v>
      </c>
      <c r="C34" s="103" t="s">
        <v>58</v>
      </c>
      <c r="D34" s="104">
        <v>1014.6609</v>
      </c>
      <c r="E34" s="104">
        <v>1030.3881439500001</v>
      </c>
      <c r="F34" s="104">
        <v>1043.2679957493751</v>
      </c>
      <c r="G34" s="104">
        <v>1057.3521136919917</v>
      </c>
      <c r="H34" s="104">
        <v>1071.0976911699875</v>
      </c>
      <c r="I34" s="104">
        <v>1086.0930588463673</v>
      </c>
      <c r="J34" s="104">
        <v>1106.7288269644482</v>
      </c>
      <c r="K34" s="104">
        <v>1127.2033102632904</v>
      </c>
      <c r="L34" s="104">
        <v>1146.3657665377661</v>
      </c>
      <c r="M34" s="104">
        <v>1164.7076188023705</v>
      </c>
      <c r="N34" s="104">
        <v>1182.7605868938074</v>
      </c>
      <c r="O34" s="104">
        <v>1200.5019956972144</v>
      </c>
      <c r="P34" s="104">
        <v>1217.909274634824</v>
      </c>
      <c r="Q34" s="104">
        <v>1235.568959117029</v>
      </c>
      <c r="R34" s="104">
        <v>1253.4847090242258</v>
      </c>
      <c r="S34" s="104">
        <v>1271.033494950565</v>
      </c>
      <c r="T34" s="104">
        <v>1288.8279638798729</v>
      </c>
      <c r="U34" s="104">
        <v>1306.8715553741911</v>
      </c>
      <c r="V34" s="104">
        <v>1324.5143213717427</v>
      </c>
      <c r="W34" s="104">
        <v>1342.3952647102612</v>
      </c>
      <c r="X34" s="104">
        <v>1359.8464031514945</v>
      </c>
      <c r="Y34" s="104">
        <v>1376.8444831908882</v>
      </c>
      <c r="Z34" s="104">
        <v>1394.0550392307744</v>
      </c>
      <c r="AA34" s="104">
        <v>1410.7836997015436</v>
      </c>
      <c r="AB34" s="104">
        <v>1427.7131040979621</v>
      </c>
      <c r="AC34" s="104">
        <v>1444.8456613471376</v>
      </c>
      <c r="AD34" s="104">
        <v>1461.4613864526298</v>
      </c>
      <c r="AE34" s="104">
        <v>1478.268192396835</v>
      </c>
      <c r="AF34" s="104">
        <v>1495.2682766093988</v>
      </c>
      <c r="AG34" s="104">
        <v>1512.463861790407</v>
      </c>
      <c r="AH34" s="104">
        <v>1529.8571962009969</v>
      </c>
      <c r="AI34" s="104">
        <v>1547.4505539573086</v>
      </c>
      <c r="AJ34" s="104">
        <v>1565.2462353278177</v>
      </c>
      <c r="AK34" s="104">
        <v>1583.2465670340878</v>
      </c>
      <c r="AL34" s="104">
        <v>1601.4539025549798</v>
      </c>
      <c r="AM34" s="104">
        <v>1619.8706224343621</v>
      </c>
      <c r="AN34" s="104">
        <v>1638.4991345923574</v>
      </c>
      <c r="AO34" s="104">
        <v>1657.3418746401696</v>
      </c>
      <c r="AP34" s="104">
        <v>1676.4013061985318</v>
      </c>
      <c r="AQ34" s="104">
        <v>1695.679921219815</v>
      </c>
      <c r="AR34" s="104">
        <v>1715.1802403138429</v>
      </c>
      <c r="AS34" s="104">
        <v>1734.9048130774522</v>
      </c>
    </row>
    <row r="35" spans="1:49" s="70" customFormat="1">
      <c r="A35" s="170" t="s">
        <v>194</v>
      </c>
      <c r="B35" s="86" t="s">
        <v>186</v>
      </c>
      <c r="C35" s="103" t="s">
        <v>58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  <c r="AB35" s="104">
        <v>0</v>
      </c>
      <c r="AC35" s="104">
        <v>0</v>
      </c>
      <c r="AD35" s="104">
        <v>0</v>
      </c>
      <c r="AE35" s="104">
        <v>0</v>
      </c>
      <c r="AF35" s="104">
        <v>0</v>
      </c>
      <c r="AG35" s="104">
        <v>0</v>
      </c>
      <c r="AH35" s="104">
        <v>0</v>
      </c>
      <c r="AI35" s="104">
        <v>0</v>
      </c>
      <c r="AJ35" s="104">
        <v>0</v>
      </c>
      <c r="AK35" s="104">
        <v>0</v>
      </c>
      <c r="AL35" s="104">
        <v>0</v>
      </c>
      <c r="AM35" s="104">
        <v>0</v>
      </c>
      <c r="AN35" s="104">
        <v>0</v>
      </c>
      <c r="AO35" s="104">
        <v>0</v>
      </c>
      <c r="AP35" s="104">
        <v>0</v>
      </c>
      <c r="AQ35" s="104">
        <v>0</v>
      </c>
      <c r="AR35" s="104">
        <v>0</v>
      </c>
      <c r="AS35" s="104">
        <v>0</v>
      </c>
    </row>
    <row r="36" spans="1:49" s="69" customFormat="1">
      <c r="A36" s="379" t="s">
        <v>194</v>
      </c>
      <c r="B36" s="325" t="s">
        <v>200</v>
      </c>
      <c r="C36" s="380" t="s">
        <v>58</v>
      </c>
      <c r="D36" s="381" t="str">
        <f>IF($C$26="","",VLOOKUP($C$26,$A$31:$AS$35,D$37,FALSE))</f>
        <v/>
      </c>
      <c r="E36" s="381" t="str">
        <f t="shared" ref="E36:AS36" si="1">IF($C$26="","",VLOOKUP($C$26,$A$31:$AS$35,E$37,FALSE))</f>
        <v/>
      </c>
      <c r="F36" s="381" t="str">
        <f t="shared" si="1"/>
        <v/>
      </c>
      <c r="G36" s="381" t="str">
        <f t="shared" si="1"/>
        <v/>
      </c>
      <c r="H36" s="381" t="str">
        <f t="shared" si="1"/>
        <v/>
      </c>
      <c r="I36" s="381" t="str">
        <f t="shared" si="1"/>
        <v/>
      </c>
      <c r="J36" s="381" t="str">
        <f t="shared" si="1"/>
        <v/>
      </c>
      <c r="K36" s="381" t="str">
        <f t="shared" si="1"/>
        <v/>
      </c>
      <c r="L36" s="381" t="str">
        <f t="shared" si="1"/>
        <v/>
      </c>
      <c r="M36" s="381" t="str">
        <f t="shared" si="1"/>
        <v/>
      </c>
      <c r="N36" s="381" t="str">
        <f t="shared" si="1"/>
        <v/>
      </c>
      <c r="O36" s="381" t="str">
        <f t="shared" si="1"/>
        <v/>
      </c>
      <c r="P36" s="381" t="str">
        <f t="shared" si="1"/>
        <v/>
      </c>
      <c r="Q36" s="381" t="str">
        <f t="shared" si="1"/>
        <v/>
      </c>
      <c r="R36" s="381" t="str">
        <f t="shared" si="1"/>
        <v/>
      </c>
      <c r="S36" s="381" t="str">
        <f t="shared" si="1"/>
        <v/>
      </c>
      <c r="T36" s="381" t="str">
        <f t="shared" si="1"/>
        <v/>
      </c>
      <c r="U36" s="381" t="str">
        <f t="shared" si="1"/>
        <v/>
      </c>
      <c r="V36" s="381" t="str">
        <f t="shared" si="1"/>
        <v/>
      </c>
      <c r="W36" s="381" t="str">
        <f t="shared" si="1"/>
        <v/>
      </c>
      <c r="X36" s="381" t="str">
        <f t="shared" si="1"/>
        <v/>
      </c>
      <c r="Y36" s="381" t="str">
        <f t="shared" si="1"/>
        <v/>
      </c>
      <c r="Z36" s="381" t="str">
        <f t="shared" si="1"/>
        <v/>
      </c>
      <c r="AA36" s="381" t="str">
        <f t="shared" si="1"/>
        <v/>
      </c>
      <c r="AB36" s="381" t="str">
        <f t="shared" si="1"/>
        <v/>
      </c>
      <c r="AC36" s="381" t="str">
        <f t="shared" si="1"/>
        <v/>
      </c>
      <c r="AD36" s="381" t="str">
        <f t="shared" si="1"/>
        <v/>
      </c>
      <c r="AE36" s="381" t="str">
        <f t="shared" si="1"/>
        <v/>
      </c>
      <c r="AF36" s="381" t="str">
        <f t="shared" si="1"/>
        <v/>
      </c>
      <c r="AG36" s="381" t="str">
        <f t="shared" si="1"/>
        <v/>
      </c>
      <c r="AH36" s="381" t="str">
        <f t="shared" si="1"/>
        <v/>
      </c>
      <c r="AI36" s="381" t="str">
        <f t="shared" si="1"/>
        <v/>
      </c>
      <c r="AJ36" s="381" t="str">
        <f t="shared" si="1"/>
        <v/>
      </c>
      <c r="AK36" s="381" t="str">
        <f t="shared" si="1"/>
        <v/>
      </c>
      <c r="AL36" s="381" t="str">
        <f t="shared" si="1"/>
        <v/>
      </c>
      <c r="AM36" s="381" t="str">
        <f t="shared" si="1"/>
        <v/>
      </c>
      <c r="AN36" s="381" t="str">
        <f t="shared" si="1"/>
        <v/>
      </c>
      <c r="AO36" s="381" t="str">
        <f t="shared" si="1"/>
        <v/>
      </c>
      <c r="AP36" s="381" t="str">
        <f t="shared" si="1"/>
        <v/>
      </c>
      <c r="AQ36" s="381" t="str">
        <f t="shared" si="1"/>
        <v/>
      </c>
      <c r="AR36" s="381" t="str">
        <f t="shared" si="1"/>
        <v/>
      </c>
      <c r="AS36" s="381" t="str">
        <f t="shared" si="1"/>
        <v/>
      </c>
    </row>
    <row r="37" spans="1:49" s="370" customFormat="1" ht="21" customHeight="1">
      <c r="A37" s="362"/>
      <c r="B37" s="363" t="s">
        <v>430</v>
      </c>
      <c r="D37" s="367">
        <v>4</v>
      </c>
      <c r="E37" s="367">
        <f>D37+1</f>
        <v>5</v>
      </c>
      <c r="F37" s="367">
        <f t="shared" ref="F37:AS37" si="2">E37+1</f>
        <v>6</v>
      </c>
      <c r="G37" s="367">
        <f t="shared" si="2"/>
        <v>7</v>
      </c>
      <c r="H37" s="367">
        <f t="shared" si="2"/>
        <v>8</v>
      </c>
      <c r="I37" s="367">
        <f t="shared" si="2"/>
        <v>9</v>
      </c>
      <c r="J37" s="367">
        <f t="shared" si="2"/>
        <v>10</v>
      </c>
      <c r="K37" s="367">
        <f t="shared" si="2"/>
        <v>11</v>
      </c>
      <c r="L37" s="367">
        <f t="shared" si="2"/>
        <v>12</v>
      </c>
      <c r="M37" s="367">
        <f t="shared" si="2"/>
        <v>13</v>
      </c>
      <c r="N37" s="367">
        <f t="shared" si="2"/>
        <v>14</v>
      </c>
      <c r="O37" s="367">
        <f t="shared" si="2"/>
        <v>15</v>
      </c>
      <c r="P37" s="367">
        <f t="shared" si="2"/>
        <v>16</v>
      </c>
      <c r="Q37" s="367">
        <f t="shared" si="2"/>
        <v>17</v>
      </c>
      <c r="R37" s="367">
        <f t="shared" si="2"/>
        <v>18</v>
      </c>
      <c r="S37" s="367">
        <f t="shared" si="2"/>
        <v>19</v>
      </c>
      <c r="T37" s="367">
        <f t="shared" si="2"/>
        <v>20</v>
      </c>
      <c r="U37" s="367">
        <f t="shared" si="2"/>
        <v>21</v>
      </c>
      <c r="V37" s="367">
        <f t="shared" si="2"/>
        <v>22</v>
      </c>
      <c r="W37" s="367">
        <f t="shared" si="2"/>
        <v>23</v>
      </c>
      <c r="X37" s="367">
        <f t="shared" si="2"/>
        <v>24</v>
      </c>
      <c r="Y37" s="367">
        <f t="shared" si="2"/>
        <v>25</v>
      </c>
      <c r="Z37" s="367">
        <f t="shared" si="2"/>
        <v>26</v>
      </c>
      <c r="AA37" s="367">
        <f t="shared" si="2"/>
        <v>27</v>
      </c>
      <c r="AB37" s="367">
        <f t="shared" si="2"/>
        <v>28</v>
      </c>
      <c r="AC37" s="367">
        <f t="shared" si="2"/>
        <v>29</v>
      </c>
      <c r="AD37" s="367">
        <f t="shared" si="2"/>
        <v>30</v>
      </c>
      <c r="AE37" s="367">
        <f t="shared" si="2"/>
        <v>31</v>
      </c>
      <c r="AF37" s="367">
        <f t="shared" si="2"/>
        <v>32</v>
      </c>
      <c r="AG37" s="367">
        <f t="shared" si="2"/>
        <v>33</v>
      </c>
      <c r="AH37" s="367">
        <f t="shared" si="2"/>
        <v>34</v>
      </c>
      <c r="AI37" s="367">
        <f t="shared" si="2"/>
        <v>35</v>
      </c>
      <c r="AJ37" s="367">
        <f t="shared" si="2"/>
        <v>36</v>
      </c>
      <c r="AK37" s="367">
        <f t="shared" si="2"/>
        <v>37</v>
      </c>
      <c r="AL37" s="367">
        <f t="shared" si="2"/>
        <v>38</v>
      </c>
      <c r="AM37" s="367">
        <f t="shared" si="2"/>
        <v>39</v>
      </c>
      <c r="AN37" s="367">
        <f t="shared" si="2"/>
        <v>40</v>
      </c>
      <c r="AO37" s="367">
        <f t="shared" si="2"/>
        <v>41</v>
      </c>
      <c r="AP37" s="367">
        <f t="shared" si="2"/>
        <v>42</v>
      </c>
      <c r="AQ37" s="367">
        <f t="shared" si="2"/>
        <v>43</v>
      </c>
      <c r="AR37" s="367">
        <f t="shared" si="2"/>
        <v>44</v>
      </c>
      <c r="AS37" s="367">
        <f t="shared" si="2"/>
        <v>45</v>
      </c>
      <c r="AW37" s="382"/>
    </row>
    <row r="38" spans="1:49" s="70" customFormat="1">
      <c r="A38" s="110" t="s">
        <v>11</v>
      </c>
      <c r="B38" s="86" t="s">
        <v>5</v>
      </c>
      <c r="C38" s="103" t="s">
        <v>4</v>
      </c>
      <c r="D38" s="161">
        <f>IF($C$538="Pesymistyczny",3.5%,4%)</f>
        <v>0.04</v>
      </c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</row>
    <row r="39" spans="1:49" s="70" customFormat="1">
      <c r="A39" s="110" t="s">
        <v>11</v>
      </c>
      <c r="B39" s="86" t="s">
        <v>76</v>
      </c>
      <c r="C39" s="103" t="s">
        <v>4</v>
      </c>
      <c r="D39" s="161">
        <f>IF($C$538="Pesymistyczny",4.5%,5%)</f>
        <v>0.05</v>
      </c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</row>
    <row r="40" spans="1:49" s="70" customFormat="1">
      <c r="A40" s="123">
        <v>3</v>
      </c>
      <c r="B40" s="95" t="s">
        <v>6</v>
      </c>
      <c r="C40" s="96" t="s">
        <v>4</v>
      </c>
      <c r="D40" s="162">
        <v>0.19</v>
      </c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</row>
    <row r="41" spans="1:49" s="70" customFormat="1">
      <c r="A41" s="163" t="s">
        <v>10</v>
      </c>
      <c r="B41" s="164" t="s">
        <v>2</v>
      </c>
      <c r="C41" s="165" t="s">
        <v>0</v>
      </c>
      <c r="D41" s="166">
        <v>2014</v>
      </c>
      <c r="E41" s="166">
        <v>2015</v>
      </c>
      <c r="F41" s="166">
        <v>2016</v>
      </c>
      <c r="G41" s="166">
        <v>2017</v>
      </c>
      <c r="H41" s="166">
        <v>2018</v>
      </c>
      <c r="I41" s="166">
        <v>2019</v>
      </c>
      <c r="J41" s="166">
        <v>2020</v>
      </c>
      <c r="K41" s="166">
        <v>2021</v>
      </c>
      <c r="L41" s="166">
        <v>2022</v>
      </c>
      <c r="M41" s="166">
        <v>2023</v>
      </c>
      <c r="N41" s="166">
        <v>2024</v>
      </c>
      <c r="O41" s="166">
        <v>2025</v>
      </c>
      <c r="P41" s="166">
        <v>2026</v>
      </c>
      <c r="Q41" s="166">
        <v>2027</v>
      </c>
      <c r="R41" s="166">
        <v>2028</v>
      </c>
      <c r="S41" s="166">
        <v>2029</v>
      </c>
      <c r="T41" s="166">
        <v>2030</v>
      </c>
      <c r="U41" s="166">
        <v>2031</v>
      </c>
      <c r="V41" s="166">
        <v>2032</v>
      </c>
      <c r="W41" s="166">
        <v>2033</v>
      </c>
      <c r="X41" s="166">
        <v>2034</v>
      </c>
      <c r="Y41" s="166">
        <v>2035</v>
      </c>
      <c r="Z41" s="166">
        <v>2036</v>
      </c>
      <c r="AA41" s="166">
        <v>2037</v>
      </c>
      <c r="AB41" s="166">
        <v>2038</v>
      </c>
      <c r="AC41" s="166">
        <v>2039</v>
      </c>
      <c r="AD41" s="166">
        <v>2040</v>
      </c>
      <c r="AE41" s="166">
        <v>2041</v>
      </c>
      <c r="AF41" s="166">
        <v>2042</v>
      </c>
      <c r="AG41" s="166">
        <v>2043</v>
      </c>
      <c r="AH41" s="166">
        <v>2044</v>
      </c>
      <c r="AI41" s="166">
        <v>2045</v>
      </c>
      <c r="AJ41" s="166">
        <v>2046</v>
      </c>
      <c r="AK41" s="166">
        <v>2047</v>
      </c>
      <c r="AL41" s="166">
        <v>2048</v>
      </c>
      <c r="AM41" s="166">
        <v>2049</v>
      </c>
      <c r="AN41" s="166">
        <v>2050</v>
      </c>
      <c r="AO41" s="166">
        <v>2051</v>
      </c>
      <c r="AP41" s="166">
        <v>2052</v>
      </c>
      <c r="AQ41" s="166">
        <v>2053</v>
      </c>
      <c r="AR41" s="166">
        <v>2054</v>
      </c>
      <c r="AS41" s="166">
        <v>2055</v>
      </c>
    </row>
    <row r="42" spans="1:49" s="70" customFormat="1">
      <c r="A42" s="109" t="s">
        <v>11</v>
      </c>
      <c r="B42" s="10" t="s">
        <v>408</v>
      </c>
      <c r="C42" s="129" t="s">
        <v>4</v>
      </c>
      <c r="D42" s="167">
        <v>3.9E-2</v>
      </c>
      <c r="E42" s="167">
        <v>3.1E-2</v>
      </c>
      <c r="F42" s="167">
        <v>2.5000000000000001E-2</v>
      </c>
      <c r="G42" s="167">
        <v>2.7E-2</v>
      </c>
      <c r="H42" s="167">
        <v>2.5999999999999999E-2</v>
      </c>
      <c r="I42" s="167">
        <v>2.8000000000000001E-2</v>
      </c>
      <c r="J42" s="167">
        <v>1.9E-2</v>
      </c>
      <c r="K42" s="167">
        <v>1.8499999999999999E-2</v>
      </c>
      <c r="L42" s="167">
        <v>1.7000000000000001E-2</v>
      </c>
      <c r="M42" s="167">
        <v>1.6E-2</v>
      </c>
      <c r="N42" s="167">
        <v>1.55E-2</v>
      </c>
      <c r="O42" s="167">
        <v>1.4999999999999999E-2</v>
      </c>
      <c r="P42" s="167">
        <v>1.4500000000000001E-2</v>
      </c>
      <c r="Q42" s="167">
        <v>1.4500000000000001E-2</v>
      </c>
      <c r="R42" s="167">
        <v>1.4500000000000001E-2</v>
      </c>
      <c r="S42" s="167">
        <v>1.4E-2</v>
      </c>
      <c r="T42" s="167">
        <v>1.4E-2</v>
      </c>
      <c r="U42" s="167">
        <v>1.4E-2</v>
      </c>
      <c r="V42" s="167">
        <v>1.35E-2</v>
      </c>
      <c r="W42" s="167">
        <v>1.35E-2</v>
      </c>
      <c r="X42" s="167">
        <v>1.2999999999999999E-2</v>
      </c>
      <c r="Y42" s="167">
        <v>1.2500000000000001E-2</v>
      </c>
      <c r="Z42" s="167">
        <v>1.2500000000000001E-2</v>
      </c>
      <c r="AA42" s="167">
        <v>1.2E-2</v>
      </c>
      <c r="AB42" s="167">
        <v>1.2E-2</v>
      </c>
      <c r="AC42" s="167">
        <v>1.2E-2</v>
      </c>
      <c r="AD42" s="167">
        <v>1.15E-2</v>
      </c>
      <c r="AE42" s="167">
        <v>1.15E-2</v>
      </c>
      <c r="AF42" s="167">
        <v>1.15E-2</v>
      </c>
      <c r="AG42" s="167">
        <v>1.15E-2</v>
      </c>
      <c r="AH42" s="167">
        <v>1.15E-2</v>
      </c>
      <c r="AI42" s="167">
        <v>1.15E-2</v>
      </c>
      <c r="AJ42" s="167">
        <v>1.15E-2</v>
      </c>
      <c r="AK42" s="167">
        <v>1.15E-2</v>
      </c>
      <c r="AL42" s="167">
        <v>1.15E-2</v>
      </c>
      <c r="AM42" s="167">
        <v>1.15E-2</v>
      </c>
      <c r="AN42" s="167">
        <v>1.15E-2</v>
      </c>
      <c r="AO42" s="167">
        <v>1.15E-2</v>
      </c>
      <c r="AP42" s="167">
        <v>1.15E-2</v>
      </c>
      <c r="AQ42" s="167">
        <v>1.15E-2</v>
      </c>
      <c r="AR42" s="167">
        <v>1.15E-2</v>
      </c>
      <c r="AS42" s="167">
        <v>1.15E-2</v>
      </c>
    </row>
    <row r="43" spans="1:49" s="70" customFormat="1">
      <c r="A43" s="110" t="s">
        <v>12</v>
      </c>
      <c r="B43" s="24" t="s">
        <v>409</v>
      </c>
      <c r="C43" s="168" t="s">
        <v>4</v>
      </c>
      <c r="D43" s="161">
        <v>3.9E-2</v>
      </c>
      <c r="E43" s="161">
        <v>2.1999999999999999E-2</v>
      </c>
      <c r="F43" s="161">
        <v>0.01</v>
      </c>
      <c r="G43" s="161">
        <v>1.0999999999999999E-2</v>
      </c>
      <c r="H43" s="161">
        <v>8.9999999999999993E-3</v>
      </c>
      <c r="I43" s="161">
        <v>8.0000000000000002E-3</v>
      </c>
      <c r="J43" s="161">
        <v>1.0500000000000001E-2</v>
      </c>
      <c r="K43" s="161">
        <v>1.0500000000000001E-2</v>
      </c>
      <c r="L43" s="161">
        <v>1.0500000000000001E-2</v>
      </c>
      <c r="M43" s="161">
        <v>0.01</v>
      </c>
      <c r="N43" s="161">
        <v>0.01</v>
      </c>
      <c r="O43" s="161">
        <v>9.4999999999999998E-3</v>
      </c>
      <c r="P43" s="161">
        <v>8.9999999999999993E-3</v>
      </c>
      <c r="Q43" s="161">
        <v>8.9999999999999993E-3</v>
      </c>
      <c r="R43" s="161">
        <v>8.5000000000000006E-3</v>
      </c>
      <c r="S43" s="161">
        <v>8.5000000000000006E-3</v>
      </c>
      <c r="T43" s="161">
        <v>8.5000000000000006E-3</v>
      </c>
      <c r="U43" s="161">
        <v>8.0000000000000002E-3</v>
      </c>
      <c r="V43" s="161">
        <v>8.0000000000000002E-3</v>
      </c>
      <c r="W43" s="161">
        <v>8.0000000000000002E-3</v>
      </c>
      <c r="X43" s="161">
        <v>7.4999999999999997E-3</v>
      </c>
      <c r="Y43" s="161">
        <v>7.0000000000000001E-3</v>
      </c>
      <c r="Z43" s="161">
        <v>7.0000000000000001E-3</v>
      </c>
      <c r="AA43" s="161">
        <v>6.4999999999999997E-3</v>
      </c>
      <c r="AB43" s="161">
        <v>6.0000000000000001E-3</v>
      </c>
      <c r="AC43" s="161">
        <v>6.0000000000000001E-3</v>
      </c>
      <c r="AD43" s="161">
        <v>6.0000000000000001E-3</v>
      </c>
      <c r="AE43" s="161">
        <v>6.0000000000000001E-3</v>
      </c>
      <c r="AF43" s="161">
        <v>6.0000000000000001E-3</v>
      </c>
      <c r="AG43" s="161">
        <v>6.0000000000000001E-3</v>
      </c>
      <c r="AH43" s="161">
        <v>6.0000000000000001E-3</v>
      </c>
      <c r="AI43" s="161">
        <v>6.0000000000000001E-3</v>
      </c>
      <c r="AJ43" s="161">
        <v>6.0000000000000001E-3</v>
      </c>
      <c r="AK43" s="161">
        <v>6.0000000000000001E-3</v>
      </c>
      <c r="AL43" s="161">
        <v>6.0000000000000001E-3</v>
      </c>
      <c r="AM43" s="161">
        <v>6.0000000000000001E-3</v>
      </c>
      <c r="AN43" s="161">
        <v>6.0000000000000001E-3</v>
      </c>
      <c r="AO43" s="161">
        <v>6.0000000000000001E-3</v>
      </c>
      <c r="AP43" s="161">
        <v>6.0000000000000001E-3</v>
      </c>
      <c r="AQ43" s="161">
        <v>6.0000000000000001E-3</v>
      </c>
      <c r="AR43" s="161">
        <v>6.0000000000000001E-3</v>
      </c>
      <c r="AS43" s="161">
        <v>6.0000000000000001E-3</v>
      </c>
    </row>
    <row r="44" spans="1:49" s="69" customFormat="1">
      <c r="A44" s="116" t="s">
        <v>13</v>
      </c>
      <c r="B44" s="344" t="s">
        <v>412</v>
      </c>
      <c r="C44" s="345" t="s">
        <v>4</v>
      </c>
      <c r="D44" s="346">
        <f t="shared" ref="D44:AS44" si="3">IF($C$538="Pesymistyczny",D$43,D$42)</f>
        <v>3.9E-2</v>
      </c>
      <c r="E44" s="346">
        <f t="shared" si="3"/>
        <v>3.1E-2</v>
      </c>
      <c r="F44" s="346">
        <f t="shared" si="3"/>
        <v>2.5000000000000001E-2</v>
      </c>
      <c r="G44" s="346">
        <f t="shared" si="3"/>
        <v>2.7E-2</v>
      </c>
      <c r="H44" s="346">
        <f t="shared" si="3"/>
        <v>2.5999999999999999E-2</v>
      </c>
      <c r="I44" s="346">
        <f t="shared" si="3"/>
        <v>2.8000000000000001E-2</v>
      </c>
      <c r="J44" s="346">
        <f t="shared" si="3"/>
        <v>1.9E-2</v>
      </c>
      <c r="K44" s="346">
        <f t="shared" si="3"/>
        <v>1.8499999999999999E-2</v>
      </c>
      <c r="L44" s="346">
        <f t="shared" si="3"/>
        <v>1.7000000000000001E-2</v>
      </c>
      <c r="M44" s="346">
        <f t="shared" si="3"/>
        <v>1.6E-2</v>
      </c>
      <c r="N44" s="346">
        <f t="shared" si="3"/>
        <v>1.55E-2</v>
      </c>
      <c r="O44" s="346">
        <f t="shared" si="3"/>
        <v>1.4999999999999999E-2</v>
      </c>
      <c r="P44" s="346">
        <f t="shared" si="3"/>
        <v>1.4500000000000001E-2</v>
      </c>
      <c r="Q44" s="346">
        <f t="shared" si="3"/>
        <v>1.4500000000000001E-2</v>
      </c>
      <c r="R44" s="346">
        <f t="shared" si="3"/>
        <v>1.4500000000000001E-2</v>
      </c>
      <c r="S44" s="346">
        <f t="shared" si="3"/>
        <v>1.4E-2</v>
      </c>
      <c r="T44" s="346">
        <f t="shared" si="3"/>
        <v>1.4E-2</v>
      </c>
      <c r="U44" s="346">
        <f t="shared" si="3"/>
        <v>1.4E-2</v>
      </c>
      <c r="V44" s="346">
        <f t="shared" si="3"/>
        <v>1.35E-2</v>
      </c>
      <c r="W44" s="346">
        <f t="shared" si="3"/>
        <v>1.35E-2</v>
      </c>
      <c r="X44" s="346">
        <f t="shared" si="3"/>
        <v>1.2999999999999999E-2</v>
      </c>
      <c r="Y44" s="346">
        <f t="shared" si="3"/>
        <v>1.2500000000000001E-2</v>
      </c>
      <c r="Z44" s="346">
        <f t="shared" si="3"/>
        <v>1.2500000000000001E-2</v>
      </c>
      <c r="AA44" s="346">
        <f t="shared" si="3"/>
        <v>1.2E-2</v>
      </c>
      <c r="AB44" s="346">
        <f t="shared" si="3"/>
        <v>1.2E-2</v>
      </c>
      <c r="AC44" s="346">
        <f t="shared" si="3"/>
        <v>1.2E-2</v>
      </c>
      <c r="AD44" s="346">
        <f t="shared" si="3"/>
        <v>1.15E-2</v>
      </c>
      <c r="AE44" s="346">
        <f t="shared" si="3"/>
        <v>1.15E-2</v>
      </c>
      <c r="AF44" s="346">
        <f t="shared" si="3"/>
        <v>1.15E-2</v>
      </c>
      <c r="AG44" s="346">
        <f t="shared" si="3"/>
        <v>1.15E-2</v>
      </c>
      <c r="AH44" s="346">
        <f t="shared" si="3"/>
        <v>1.15E-2</v>
      </c>
      <c r="AI44" s="346">
        <f t="shared" si="3"/>
        <v>1.15E-2</v>
      </c>
      <c r="AJ44" s="346">
        <f t="shared" si="3"/>
        <v>1.15E-2</v>
      </c>
      <c r="AK44" s="346">
        <f t="shared" si="3"/>
        <v>1.15E-2</v>
      </c>
      <c r="AL44" s="346">
        <f t="shared" si="3"/>
        <v>1.15E-2</v>
      </c>
      <c r="AM44" s="346">
        <f t="shared" si="3"/>
        <v>1.15E-2</v>
      </c>
      <c r="AN44" s="346">
        <f t="shared" si="3"/>
        <v>1.15E-2</v>
      </c>
      <c r="AO44" s="346">
        <f t="shared" si="3"/>
        <v>1.15E-2</v>
      </c>
      <c r="AP44" s="346">
        <f t="shared" si="3"/>
        <v>1.15E-2</v>
      </c>
      <c r="AQ44" s="346">
        <f t="shared" si="3"/>
        <v>1.15E-2</v>
      </c>
      <c r="AR44" s="346">
        <f t="shared" si="3"/>
        <v>1.15E-2</v>
      </c>
      <c r="AS44" s="346">
        <f t="shared" si="3"/>
        <v>1.15E-2</v>
      </c>
    </row>
    <row r="45" spans="1:49" s="70" customFormat="1">
      <c r="A45" s="109" t="s">
        <v>35</v>
      </c>
      <c r="B45" s="10" t="s">
        <v>410</v>
      </c>
      <c r="C45" s="129" t="s">
        <v>4</v>
      </c>
      <c r="D45" s="167">
        <v>0.125</v>
      </c>
      <c r="E45" s="167">
        <v>0.11799999999999999</v>
      </c>
      <c r="F45" s="167">
        <v>0.11</v>
      </c>
      <c r="G45" s="167">
        <v>0.10299999999999999</v>
      </c>
      <c r="H45" s="167">
        <v>9.5000000000000001E-2</v>
      </c>
      <c r="I45" s="167">
        <v>9.5000000000000001E-2</v>
      </c>
      <c r="J45" s="167">
        <f>I45</f>
        <v>9.5000000000000001E-2</v>
      </c>
      <c r="K45" s="167">
        <f t="shared" ref="K45:K46" si="4">J45</f>
        <v>9.5000000000000001E-2</v>
      </c>
      <c r="L45" s="167">
        <f t="shared" ref="L45:L46" si="5">K45</f>
        <v>9.5000000000000001E-2</v>
      </c>
      <c r="M45" s="167">
        <f t="shared" ref="M45:M46" si="6">L45</f>
        <v>9.5000000000000001E-2</v>
      </c>
      <c r="N45" s="167">
        <f t="shared" ref="N45:N46" si="7">M45</f>
        <v>9.5000000000000001E-2</v>
      </c>
      <c r="O45" s="167">
        <f t="shared" ref="O45:O46" si="8">N45</f>
        <v>9.5000000000000001E-2</v>
      </c>
      <c r="P45" s="167">
        <f t="shared" ref="P45:P46" si="9">O45</f>
        <v>9.5000000000000001E-2</v>
      </c>
      <c r="Q45" s="167">
        <f t="shared" ref="Q45:Q46" si="10">P45</f>
        <v>9.5000000000000001E-2</v>
      </c>
      <c r="R45" s="167">
        <f t="shared" ref="R45:R46" si="11">Q45</f>
        <v>9.5000000000000001E-2</v>
      </c>
      <c r="S45" s="167">
        <f t="shared" ref="S45:S46" si="12">R45</f>
        <v>9.5000000000000001E-2</v>
      </c>
      <c r="T45" s="167">
        <f t="shared" ref="T45:T46" si="13">S45</f>
        <v>9.5000000000000001E-2</v>
      </c>
      <c r="U45" s="167">
        <f t="shared" ref="U45:U46" si="14">T45</f>
        <v>9.5000000000000001E-2</v>
      </c>
      <c r="V45" s="167">
        <f t="shared" ref="V45:V46" si="15">U45</f>
        <v>9.5000000000000001E-2</v>
      </c>
      <c r="W45" s="167">
        <f t="shared" ref="W45:W46" si="16">V45</f>
        <v>9.5000000000000001E-2</v>
      </c>
      <c r="X45" s="167">
        <f t="shared" ref="X45:X46" si="17">W45</f>
        <v>9.5000000000000001E-2</v>
      </c>
      <c r="Y45" s="167">
        <f t="shared" ref="Y45:Y46" si="18">X45</f>
        <v>9.5000000000000001E-2</v>
      </c>
      <c r="Z45" s="167">
        <f t="shared" ref="Z45:Z46" si="19">Y45</f>
        <v>9.5000000000000001E-2</v>
      </c>
      <c r="AA45" s="167">
        <f t="shared" ref="AA45:AA46" si="20">Z45</f>
        <v>9.5000000000000001E-2</v>
      </c>
      <c r="AB45" s="167">
        <f t="shared" ref="AB45:AB46" si="21">AA45</f>
        <v>9.5000000000000001E-2</v>
      </c>
      <c r="AC45" s="167">
        <f t="shared" ref="AC45:AC46" si="22">AB45</f>
        <v>9.5000000000000001E-2</v>
      </c>
      <c r="AD45" s="167">
        <f t="shared" ref="AD45:AD46" si="23">AC45</f>
        <v>9.5000000000000001E-2</v>
      </c>
      <c r="AE45" s="167">
        <f t="shared" ref="AE45:AE46" si="24">AD45</f>
        <v>9.5000000000000001E-2</v>
      </c>
      <c r="AF45" s="167">
        <f t="shared" ref="AF45:AF46" si="25">AE45</f>
        <v>9.5000000000000001E-2</v>
      </c>
      <c r="AG45" s="167">
        <f t="shared" ref="AG45:AG46" si="26">AF45</f>
        <v>9.5000000000000001E-2</v>
      </c>
      <c r="AH45" s="167">
        <f t="shared" ref="AH45:AH46" si="27">AG45</f>
        <v>9.5000000000000001E-2</v>
      </c>
      <c r="AI45" s="167">
        <f t="shared" ref="AI45:AI46" si="28">AH45</f>
        <v>9.5000000000000001E-2</v>
      </c>
      <c r="AJ45" s="167">
        <f t="shared" ref="AJ45:AJ46" si="29">AI45</f>
        <v>9.5000000000000001E-2</v>
      </c>
      <c r="AK45" s="167">
        <f t="shared" ref="AK45:AK46" si="30">AJ45</f>
        <v>9.5000000000000001E-2</v>
      </c>
      <c r="AL45" s="167">
        <f t="shared" ref="AL45:AL46" si="31">AK45</f>
        <v>9.5000000000000001E-2</v>
      </c>
      <c r="AM45" s="167">
        <f t="shared" ref="AM45:AM46" si="32">AL45</f>
        <v>9.5000000000000001E-2</v>
      </c>
      <c r="AN45" s="167">
        <f t="shared" ref="AN45:AN46" si="33">AM45</f>
        <v>9.5000000000000001E-2</v>
      </c>
      <c r="AO45" s="167">
        <f t="shared" ref="AO45:AO46" si="34">AN45</f>
        <v>9.5000000000000001E-2</v>
      </c>
      <c r="AP45" s="167">
        <f t="shared" ref="AP45:AP46" si="35">AO45</f>
        <v>9.5000000000000001E-2</v>
      </c>
      <c r="AQ45" s="167">
        <f t="shared" ref="AQ45:AQ46" si="36">AP45</f>
        <v>9.5000000000000001E-2</v>
      </c>
      <c r="AR45" s="167">
        <f t="shared" ref="AR45:AR46" si="37">AQ45</f>
        <v>9.5000000000000001E-2</v>
      </c>
      <c r="AS45" s="167">
        <f t="shared" ref="AS45:AS46" si="38">AR45</f>
        <v>9.5000000000000001E-2</v>
      </c>
    </row>
    <row r="46" spans="1:49" s="70" customFormat="1">
      <c r="A46" s="110" t="s">
        <v>36</v>
      </c>
      <c r="B46" s="24" t="s">
        <v>411</v>
      </c>
      <c r="C46" s="168" t="s">
        <v>4</v>
      </c>
      <c r="D46" s="161">
        <v>0.125</v>
      </c>
      <c r="E46" s="161">
        <v>0.122</v>
      </c>
      <c r="F46" s="161">
        <v>0.14199999999999999</v>
      </c>
      <c r="G46" s="161">
        <v>0.15</v>
      </c>
      <c r="H46" s="161">
        <v>0.15</v>
      </c>
      <c r="I46" s="161">
        <v>0.14499999999999999</v>
      </c>
      <c r="J46" s="161">
        <f>I46</f>
        <v>0.14499999999999999</v>
      </c>
      <c r="K46" s="161">
        <f t="shared" si="4"/>
        <v>0.14499999999999999</v>
      </c>
      <c r="L46" s="161">
        <f t="shared" si="5"/>
        <v>0.14499999999999999</v>
      </c>
      <c r="M46" s="161">
        <f t="shared" si="6"/>
        <v>0.14499999999999999</v>
      </c>
      <c r="N46" s="161">
        <f t="shared" si="7"/>
        <v>0.14499999999999999</v>
      </c>
      <c r="O46" s="161">
        <f t="shared" si="8"/>
        <v>0.14499999999999999</v>
      </c>
      <c r="P46" s="161">
        <f t="shared" si="9"/>
        <v>0.14499999999999999</v>
      </c>
      <c r="Q46" s="161">
        <f t="shared" si="10"/>
        <v>0.14499999999999999</v>
      </c>
      <c r="R46" s="161">
        <f t="shared" si="11"/>
        <v>0.14499999999999999</v>
      </c>
      <c r="S46" s="161">
        <f t="shared" si="12"/>
        <v>0.14499999999999999</v>
      </c>
      <c r="T46" s="161">
        <f t="shared" si="13"/>
        <v>0.14499999999999999</v>
      </c>
      <c r="U46" s="161">
        <f t="shared" si="14"/>
        <v>0.14499999999999999</v>
      </c>
      <c r="V46" s="161">
        <f t="shared" si="15"/>
        <v>0.14499999999999999</v>
      </c>
      <c r="W46" s="161">
        <f t="shared" si="16"/>
        <v>0.14499999999999999</v>
      </c>
      <c r="X46" s="161">
        <f t="shared" si="17"/>
        <v>0.14499999999999999</v>
      </c>
      <c r="Y46" s="161">
        <f t="shared" si="18"/>
        <v>0.14499999999999999</v>
      </c>
      <c r="Z46" s="161">
        <f t="shared" si="19"/>
        <v>0.14499999999999999</v>
      </c>
      <c r="AA46" s="161">
        <f t="shared" si="20"/>
        <v>0.14499999999999999</v>
      </c>
      <c r="AB46" s="161">
        <f t="shared" si="21"/>
        <v>0.14499999999999999</v>
      </c>
      <c r="AC46" s="161">
        <f t="shared" si="22"/>
        <v>0.14499999999999999</v>
      </c>
      <c r="AD46" s="161">
        <f t="shared" si="23"/>
        <v>0.14499999999999999</v>
      </c>
      <c r="AE46" s="161">
        <f t="shared" si="24"/>
        <v>0.14499999999999999</v>
      </c>
      <c r="AF46" s="161">
        <f t="shared" si="25"/>
        <v>0.14499999999999999</v>
      </c>
      <c r="AG46" s="161">
        <f t="shared" si="26"/>
        <v>0.14499999999999999</v>
      </c>
      <c r="AH46" s="161">
        <f t="shared" si="27"/>
        <v>0.14499999999999999</v>
      </c>
      <c r="AI46" s="161">
        <f t="shared" si="28"/>
        <v>0.14499999999999999</v>
      </c>
      <c r="AJ46" s="161">
        <f t="shared" si="29"/>
        <v>0.14499999999999999</v>
      </c>
      <c r="AK46" s="161">
        <f t="shared" si="30"/>
        <v>0.14499999999999999</v>
      </c>
      <c r="AL46" s="161">
        <f t="shared" si="31"/>
        <v>0.14499999999999999</v>
      </c>
      <c r="AM46" s="161">
        <f t="shared" si="32"/>
        <v>0.14499999999999999</v>
      </c>
      <c r="AN46" s="161">
        <f t="shared" si="33"/>
        <v>0.14499999999999999</v>
      </c>
      <c r="AO46" s="161">
        <f t="shared" si="34"/>
        <v>0.14499999999999999</v>
      </c>
      <c r="AP46" s="161">
        <f t="shared" si="35"/>
        <v>0.14499999999999999</v>
      </c>
      <c r="AQ46" s="161">
        <f t="shared" si="36"/>
        <v>0.14499999999999999</v>
      </c>
      <c r="AR46" s="161">
        <f t="shared" si="37"/>
        <v>0.14499999999999999</v>
      </c>
      <c r="AS46" s="161">
        <f t="shared" si="38"/>
        <v>0.14499999999999999</v>
      </c>
    </row>
    <row r="47" spans="1:49" s="69" customFormat="1">
      <c r="A47" s="116" t="s">
        <v>37</v>
      </c>
      <c r="B47" s="344" t="s">
        <v>413</v>
      </c>
      <c r="C47" s="345" t="s">
        <v>4</v>
      </c>
      <c r="D47" s="346">
        <f t="shared" ref="D47:AS47" si="39">IF($C$538="Pesymistyczny",D$46,D$45)</f>
        <v>0.125</v>
      </c>
      <c r="E47" s="346">
        <f t="shared" si="39"/>
        <v>0.11799999999999999</v>
      </c>
      <c r="F47" s="346">
        <f t="shared" si="39"/>
        <v>0.11</v>
      </c>
      <c r="G47" s="346">
        <f t="shared" si="39"/>
        <v>0.10299999999999999</v>
      </c>
      <c r="H47" s="346">
        <f t="shared" si="39"/>
        <v>9.5000000000000001E-2</v>
      </c>
      <c r="I47" s="346">
        <f t="shared" si="39"/>
        <v>9.5000000000000001E-2</v>
      </c>
      <c r="J47" s="346">
        <f t="shared" si="39"/>
        <v>9.5000000000000001E-2</v>
      </c>
      <c r="K47" s="346">
        <f t="shared" si="39"/>
        <v>9.5000000000000001E-2</v>
      </c>
      <c r="L47" s="346">
        <f t="shared" si="39"/>
        <v>9.5000000000000001E-2</v>
      </c>
      <c r="M47" s="346">
        <f t="shared" si="39"/>
        <v>9.5000000000000001E-2</v>
      </c>
      <c r="N47" s="346">
        <f t="shared" si="39"/>
        <v>9.5000000000000001E-2</v>
      </c>
      <c r="O47" s="346">
        <f t="shared" si="39"/>
        <v>9.5000000000000001E-2</v>
      </c>
      <c r="P47" s="346">
        <f t="shared" si="39"/>
        <v>9.5000000000000001E-2</v>
      </c>
      <c r="Q47" s="346">
        <f t="shared" si="39"/>
        <v>9.5000000000000001E-2</v>
      </c>
      <c r="R47" s="346">
        <f t="shared" si="39"/>
        <v>9.5000000000000001E-2</v>
      </c>
      <c r="S47" s="346">
        <f t="shared" si="39"/>
        <v>9.5000000000000001E-2</v>
      </c>
      <c r="T47" s="346">
        <f t="shared" si="39"/>
        <v>9.5000000000000001E-2</v>
      </c>
      <c r="U47" s="346">
        <f t="shared" si="39"/>
        <v>9.5000000000000001E-2</v>
      </c>
      <c r="V47" s="346">
        <f t="shared" si="39"/>
        <v>9.5000000000000001E-2</v>
      </c>
      <c r="W47" s="346">
        <f t="shared" si="39"/>
        <v>9.5000000000000001E-2</v>
      </c>
      <c r="X47" s="346">
        <f t="shared" si="39"/>
        <v>9.5000000000000001E-2</v>
      </c>
      <c r="Y47" s="346">
        <f t="shared" si="39"/>
        <v>9.5000000000000001E-2</v>
      </c>
      <c r="Z47" s="346">
        <f t="shared" si="39"/>
        <v>9.5000000000000001E-2</v>
      </c>
      <c r="AA47" s="346">
        <f t="shared" si="39"/>
        <v>9.5000000000000001E-2</v>
      </c>
      <c r="AB47" s="346">
        <f t="shared" si="39"/>
        <v>9.5000000000000001E-2</v>
      </c>
      <c r="AC47" s="346">
        <f t="shared" si="39"/>
        <v>9.5000000000000001E-2</v>
      </c>
      <c r="AD47" s="346">
        <f t="shared" si="39"/>
        <v>9.5000000000000001E-2</v>
      </c>
      <c r="AE47" s="346">
        <f t="shared" si="39"/>
        <v>9.5000000000000001E-2</v>
      </c>
      <c r="AF47" s="346">
        <f t="shared" si="39"/>
        <v>9.5000000000000001E-2</v>
      </c>
      <c r="AG47" s="346">
        <f t="shared" si="39"/>
        <v>9.5000000000000001E-2</v>
      </c>
      <c r="AH47" s="346">
        <f t="shared" si="39"/>
        <v>9.5000000000000001E-2</v>
      </c>
      <c r="AI47" s="346">
        <f t="shared" si="39"/>
        <v>9.5000000000000001E-2</v>
      </c>
      <c r="AJ47" s="346">
        <f t="shared" si="39"/>
        <v>9.5000000000000001E-2</v>
      </c>
      <c r="AK47" s="346">
        <f t="shared" si="39"/>
        <v>9.5000000000000001E-2</v>
      </c>
      <c r="AL47" s="346">
        <f t="shared" si="39"/>
        <v>9.5000000000000001E-2</v>
      </c>
      <c r="AM47" s="346">
        <f t="shared" si="39"/>
        <v>9.5000000000000001E-2</v>
      </c>
      <c r="AN47" s="346">
        <f t="shared" si="39"/>
        <v>9.5000000000000001E-2</v>
      </c>
      <c r="AO47" s="346">
        <f t="shared" si="39"/>
        <v>9.5000000000000001E-2</v>
      </c>
      <c r="AP47" s="346">
        <f t="shared" si="39"/>
        <v>9.5000000000000001E-2</v>
      </c>
      <c r="AQ47" s="346">
        <f t="shared" si="39"/>
        <v>9.5000000000000001E-2</v>
      </c>
      <c r="AR47" s="346">
        <f t="shared" si="39"/>
        <v>9.5000000000000001E-2</v>
      </c>
      <c r="AS47" s="346">
        <f t="shared" si="39"/>
        <v>9.5000000000000001E-2</v>
      </c>
    </row>
    <row r="48" spans="1:49" s="70" customFormat="1">
      <c r="A48" s="110">
        <v>3</v>
      </c>
      <c r="B48" s="24" t="s">
        <v>74</v>
      </c>
      <c r="C48" s="168" t="s">
        <v>3</v>
      </c>
      <c r="D48" s="104">
        <f>3488.61*(1+D44)</f>
        <v>3624.66579</v>
      </c>
      <c r="E48" s="104">
        <f>D48*(1+E44)</f>
        <v>3737.0304294899997</v>
      </c>
      <c r="F48" s="104">
        <f t="shared" ref="F48:AS48" si="40">E48*(1+F44)</f>
        <v>3830.4561902272494</v>
      </c>
      <c r="G48" s="104">
        <f t="shared" si="40"/>
        <v>3933.8785073633849</v>
      </c>
      <c r="H48" s="104">
        <f t="shared" si="40"/>
        <v>4036.1593485548328</v>
      </c>
      <c r="I48" s="104">
        <f t="shared" si="40"/>
        <v>4149.1718103143685</v>
      </c>
      <c r="J48" s="104">
        <f t="shared" si="40"/>
        <v>4228.0060747103407</v>
      </c>
      <c r="K48" s="104">
        <f t="shared" si="40"/>
        <v>4306.2241870924818</v>
      </c>
      <c r="L48" s="104">
        <f t="shared" si="40"/>
        <v>4379.4299982730536</v>
      </c>
      <c r="M48" s="104">
        <f t="shared" si="40"/>
        <v>4449.5008782454224</v>
      </c>
      <c r="N48" s="104">
        <f t="shared" si="40"/>
        <v>4518.4681418582268</v>
      </c>
      <c r="O48" s="104">
        <f t="shared" si="40"/>
        <v>4586.2451639861001</v>
      </c>
      <c r="P48" s="104">
        <f t="shared" si="40"/>
        <v>4652.7457188638982</v>
      </c>
      <c r="Q48" s="104">
        <f t="shared" si="40"/>
        <v>4720.2105317874248</v>
      </c>
      <c r="R48" s="104">
        <f t="shared" si="40"/>
        <v>4788.6535844983418</v>
      </c>
      <c r="S48" s="104">
        <f t="shared" si="40"/>
        <v>4855.6947346813186</v>
      </c>
      <c r="T48" s="104">
        <f t="shared" si="40"/>
        <v>4923.6744609668567</v>
      </c>
      <c r="U48" s="104">
        <f t="shared" si="40"/>
        <v>4992.6059034203927</v>
      </c>
      <c r="V48" s="104">
        <f t="shared" si="40"/>
        <v>5060.0060831165683</v>
      </c>
      <c r="W48" s="104">
        <f t="shared" si="40"/>
        <v>5128.3161652386425</v>
      </c>
      <c r="X48" s="104">
        <f t="shared" si="40"/>
        <v>5194.9842753867442</v>
      </c>
      <c r="Y48" s="104">
        <f t="shared" si="40"/>
        <v>5259.9215788290785</v>
      </c>
      <c r="Z48" s="104">
        <f t="shared" si="40"/>
        <v>5325.6705985644421</v>
      </c>
      <c r="AA48" s="104">
        <f t="shared" si="40"/>
        <v>5389.5786457472159</v>
      </c>
      <c r="AB48" s="104">
        <f t="shared" si="40"/>
        <v>5454.2535894961829</v>
      </c>
      <c r="AC48" s="104">
        <f t="shared" si="40"/>
        <v>5519.7046325701376</v>
      </c>
      <c r="AD48" s="104">
        <f t="shared" si="40"/>
        <v>5583.1812358446941</v>
      </c>
      <c r="AE48" s="104">
        <f t="shared" si="40"/>
        <v>5647.3878200569088</v>
      </c>
      <c r="AF48" s="104">
        <f t="shared" si="40"/>
        <v>5712.3327799875633</v>
      </c>
      <c r="AG48" s="104">
        <f t="shared" si="40"/>
        <v>5778.0246069574205</v>
      </c>
      <c r="AH48" s="102">
        <f t="shared" si="40"/>
        <v>5844.4718899374311</v>
      </c>
      <c r="AI48" s="102">
        <f t="shared" si="40"/>
        <v>5911.6833166717115</v>
      </c>
      <c r="AJ48" s="102">
        <f t="shared" si="40"/>
        <v>5979.6676748134369</v>
      </c>
      <c r="AK48" s="102">
        <f t="shared" si="40"/>
        <v>6048.4338530737914</v>
      </c>
      <c r="AL48" s="102">
        <f t="shared" si="40"/>
        <v>6117.9908423841407</v>
      </c>
      <c r="AM48" s="102">
        <f t="shared" si="40"/>
        <v>6188.3477370715591</v>
      </c>
      <c r="AN48" s="102">
        <f t="shared" si="40"/>
        <v>6259.513736047882</v>
      </c>
      <c r="AO48" s="102">
        <f t="shared" si="40"/>
        <v>6331.4981440124329</v>
      </c>
      <c r="AP48" s="102">
        <f t="shared" si="40"/>
        <v>6404.3103726685767</v>
      </c>
      <c r="AQ48" s="102">
        <f t="shared" si="40"/>
        <v>6477.9599419542656</v>
      </c>
      <c r="AR48" s="102">
        <f t="shared" si="40"/>
        <v>6552.4564812867402</v>
      </c>
      <c r="AS48" s="102">
        <f t="shared" si="40"/>
        <v>6627.8097308215383</v>
      </c>
    </row>
    <row r="49" spans="1:45" s="70" customFormat="1">
      <c r="A49" s="110">
        <v>4</v>
      </c>
      <c r="B49" s="86" t="s">
        <v>7</v>
      </c>
      <c r="C49" s="103" t="s">
        <v>3</v>
      </c>
      <c r="D49" s="104">
        <f t="shared" ref="D49:AS49" si="41">D48*(1-$D$40)*(1-D47)</f>
        <v>2568.9818786625001</v>
      </c>
      <c r="E49" s="104">
        <f t="shared" si="41"/>
        <v>2669.809279436246</v>
      </c>
      <c r="F49" s="104">
        <f t="shared" si="41"/>
        <v>2761.375867534824</v>
      </c>
      <c r="G49" s="104">
        <f t="shared" si="41"/>
        <v>2858.238107095015</v>
      </c>
      <c r="H49" s="104">
        <f t="shared" si="41"/>
        <v>2958.7066104581204</v>
      </c>
      <c r="I49" s="104">
        <f t="shared" si="41"/>
        <v>3041.550395550948</v>
      </c>
      <c r="J49" s="104">
        <f t="shared" si="41"/>
        <v>3099.3398530664158</v>
      </c>
      <c r="K49" s="104">
        <f t="shared" si="41"/>
        <v>3156.677640348144</v>
      </c>
      <c r="L49" s="104">
        <f t="shared" si="41"/>
        <v>3210.3411602340625</v>
      </c>
      <c r="M49" s="104">
        <f t="shared" si="41"/>
        <v>3261.7066187978071</v>
      </c>
      <c r="N49" s="104">
        <f t="shared" si="41"/>
        <v>3312.2630713891731</v>
      </c>
      <c r="O49" s="104">
        <f t="shared" si="41"/>
        <v>3361.947017460011</v>
      </c>
      <c r="P49" s="104">
        <f t="shared" si="41"/>
        <v>3410.6952492131809</v>
      </c>
      <c r="Q49" s="104">
        <f t="shared" si="41"/>
        <v>3460.1503303267723</v>
      </c>
      <c r="R49" s="104">
        <f t="shared" si="41"/>
        <v>3510.3225101165099</v>
      </c>
      <c r="S49" s="104">
        <f t="shared" si="41"/>
        <v>3559.4670252581409</v>
      </c>
      <c r="T49" s="104">
        <f t="shared" si="41"/>
        <v>3609.2995636117548</v>
      </c>
      <c r="U49" s="104">
        <f t="shared" si="41"/>
        <v>3659.8297575023194</v>
      </c>
      <c r="V49" s="104">
        <f t="shared" si="41"/>
        <v>3709.237459228601</v>
      </c>
      <c r="W49" s="104">
        <f t="shared" si="41"/>
        <v>3759.3121649281875</v>
      </c>
      <c r="X49" s="104">
        <f t="shared" si="41"/>
        <v>3808.1832230722534</v>
      </c>
      <c r="Y49" s="104">
        <f t="shared" si="41"/>
        <v>3855.7855133606558</v>
      </c>
      <c r="Z49" s="104">
        <f t="shared" si="41"/>
        <v>3903.9828322776643</v>
      </c>
      <c r="AA49" s="104">
        <f t="shared" si="41"/>
        <v>3950.8306262649971</v>
      </c>
      <c r="AB49" s="104">
        <f t="shared" si="41"/>
        <v>3998.2405937801773</v>
      </c>
      <c r="AC49" s="104">
        <f t="shared" si="41"/>
        <v>4046.21948090554</v>
      </c>
      <c r="AD49" s="104">
        <f t="shared" si="41"/>
        <v>4092.7510049359535</v>
      </c>
      <c r="AE49" s="104">
        <f t="shared" si="41"/>
        <v>4139.8176414927175</v>
      </c>
      <c r="AF49" s="104">
        <f t="shared" si="41"/>
        <v>4187.4255443698839</v>
      </c>
      <c r="AG49" s="104">
        <f t="shared" si="41"/>
        <v>4235.5809381301369</v>
      </c>
      <c r="AH49" s="97">
        <f t="shared" si="41"/>
        <v>4284.2901189186341</v>
      </c>
      <c r="AI49" s="97">
        <f t="shared" si="41"/>
        <v>4333.5594552861985</v>
      </c>
      <c r="AJ49" s="97">
        <f t="shared" si="41"/>
        <v>4383.3953890219909</v>
      </c>
      <c r="AK49" s="97">
        <f t="shared" si="41"/>
        <v>4433.804435995743</v>
      </c>
      <c r="AL49" s="97">
        <f t="shared" si="41"/>
        <v>4484.7931870096945</v>
      </c>
      <c r="AM49" s="97">
        <f t="shared" si="41"/>
        <v>4536.3683086603069</v>
      </c>
      <c r="AN49" s="97">
        <f t="shared" si="41"/>
        <v>4588.5365442099001</v>
      </c>
      <c r="AO49" s="97">
        <f t="shared" si="41"/>
        <v>4641.3047144683142</v>
      </c>
      <c r="AP49" s="97">
        <f t="shared" si="41"/>
        <v>4694.6797186847007</v>
      </c>
      <c r="AQ49" s="97">
        <f t="shared" si="41"/>
        <v>4748.6685354495748</v>
      </c>
      <c r="AR49" s="97">
        <f t="shared" si="41"/>
        <v>4803.2782236072453</v>
      </c>
      <c r="AS49" s="97">
        <f t="shared" si="41"/>
        <v>4858.5159231787293</v>
      </c>
    </row>
    <row r="50" spans="1:45">
      <c r="A50" s="45" t="s">
        <v>10</v>
      </c>
      <c r="B50" s="16" t="s">
        <v>2</v>
      </c>
      <c r="C50" s="12" t="s">
        <v>0</v>
      </c>
      <c r="D50" s="33">
        <f t="shared" ref="D50:AG50" si="42">IF(D$56="","",D$56)</f>
        <v>2020</v>
      </c>
      <c r="E50" s="33">
        <f t="shared" si="42"/>
        <v>2021</v>
      </c>
      <c r="F50" s="33">
        <f t="shared" si="42"/>
        <v>2022</v>
      </c>
      <c r="G50" s="33">
        <f t="shared" si="42"/>
        <v>2023</v>
      </c>
      <c r="H50" s="33">
        <f t="shared" si="42"/>
        <v>2024</v>
      </c>
      <c r="I50" s="33">
        <f t="shared" si="42"/>
        <v>2025</v>
      </c>
      <c r="J50" s="33">
        <f t="shared" si="42"/>
        <v>2026</v>
      </c>
      <c r="K50" s="33">
        <f t="shared" si="42"/>
        <v>2027</v>
      </c>
      <c r="L50" s="33">
        <f t="shared" si="42"/>
        <v>2028</v>
      </c>
      <c r="M50" s="33">
        <f t="shared" si="42"/>
        <v>2029</v>
      </c>
      <c r="N50" s="33">
        <f t="shared" si="42"/>
        <v>2030</v>
      </c>
      <c r="O50" s="33">
        <f t="shared" si="42"/>
        <v>2031</v>
      </c>
      <c r="P50" s="33">
        <f t="shared" si="42"/>
        <v>2032</v>
      </c>
      <c r="Q50" s="33">
        <f t="shared" si="42"/>
        <v>2033</v>
      </c>
      <c r="R50" s="33">
        <f t="shared" si="42"/>
        <v>2034</v>
      </c>
      <c r="S50" s="33" t="str">
        <f t="shared" si="42"/>
        <v/>
      </c>
      <c r="T50" s="33" t="str">
        <f t="shared" si="42"/>
        <v/>
      </c>
      <c r="U50" s="33" t="str">
        <f t="shared" si="42"/>
        <v/>
      </c>
      <c r="V50" s="33" t="str">
        <f t="shared" si="42"/>
        <v/>
      </c>
      <c r="W50" s="33" t="str">
        <f t="shared" si="42"/>
        <v/>
      </c>
      <c r="X50" s="33" t="str">
        <f t="shared" si="42"/>
        <v/>
      </c>
      <c r="Y50" s="33" t="str">
        <f t="shared" si="42"/>
        <v/>
      </c>
      <c r="Z50" s="33" t="str">
        <f t="shared" si="42"/>
        <v/>
      </c>
      <c r="AA50" s="33" t="str">
        <f t="shared" si="42"/>
        <v/>
      </c>
      <c r="AB50" s="33" t="str">
        <f t="shared" si="42"/>
        <v/>
      </c>
      <c r="AC50" s="33" t="str">
        <f t="shared" si="42"/>
        <v/>
      </c>
      <c r="AD50" s="33" t="str">
        <f t="shared" si="42"/>
        <v/>
      </c>
      <c r="AE50" s="33" t="str">
        <f t="shared" si="42"/>
        <v/>
      </c>
      <c r="AF50" s="33" t="str">
        <f t="shared" si="42"/>
        <v/>
      </c>
      <c r="AG50" s="33" t="str">
        <f t="shared" si="42"/>
        <v/>
      </c>
      <c r="AH50" s="5"/>
      <c r="AI50" s="5"/>
      <c r="AJ50" s="5"/>
      <c r="AN50" s="5"/>
    </row>
    <row r="51" spans="1:45" s="69" customFormat="1">
      <c r="A51" s="116" t="s">
        <v>13</v>
      </c>
      <c r="B51" s="344" t="s">
        <v>499</v>
      </c>
      <c r="C51" s="345" t="s">
        <v>4</v>
      </c>
      <c r="D51" s="346">
        <v>1</v>
      </c>
      <c r="E51" s="346">
        <f>D51*(1+HLOOKUP(E$50,$D$41:$AS$44,4,FALSE))</f>
        <v>1.0185</v>
      </c>
      <c r="F51" s="346">
        <f t="shared" ref="F51:AG51" si="43">E51*(1+HLOOKUP(F$50,$D$41:$AS$44,4,FALSE))</f>
        <v>1.0358144999999999</v>
      </c>
      <c r="G51" s="346">
        <f t="shared" si="43"/>
        <v>1.0523875319999998</v>
      </c>
      <c r="H51" s="346">
        <f t="shared" si="43"/>
        <v>1.0686995387459999</v>
      </c>
      <c r="I51" s="346">
        <f t="shared" si="43"/>
        <v>1.0847300318271897</v>
      </c>
      <c r="J51" s="346">
        <f t="shared" si="43"/>
        <v>1.1004586172886839</v>
      </c>
      <c r="K51" s="346">
        <f t="shared" si="43"/>
        <v>1.1164152672393697</v>
      </c>
      <c r="L51" s="346">
        <f t="shared" si="43"/>
        <v>1.1326032886143405</v>
      </c>
      <c r="M51" s="346">
        <f t="shared" si="43"/>
        <v>1.1484597346549412</v>
      </c>
      <c r="N51" s="346">
        <f t="shared" si="43"/>
        <v>1.1645381709401104</v>
      </c>
      <c r="O51" s="346">
        <f t="shared" si="43"/>
        <v>1.1808417053332718</v>
      </c>
      <c r="P51" s="346">
        <f t="shared" si="43"/>
        <v>1.1967830683552712</v>
      </c>
      <c r="Q51" s="346">
        <f t="shared" si="43"/>
        <v>1.2129396397780674</v>
      </c>
      <c r="R51" s="346">
        <f t="shared" si="43"/>
        <v>1.2287078550951822</v>
      </c>
      <c r="S51" s="346" t="e">
        <f t="shared" si="43"/>
        <v>#N/A</v>
      </c>
      <c r="T51" s="346" t="e">
        <f t="shared" si="43"/>
        <v>#N/A</v>
      </c>
      <c r="U51" s="346" t="e">
        <f t="shared" si="43"/>
        <v>#N/A</v>
      </c>
      <c r="V51" s="346" t="e">
        <f t="shared" si="43"/>
        <v>#N/A</v>
      </c>
      <c r="W51" s="346" t="e">
        <f t="shared" si="43"/>
        <v>#N/A</v>
      </c>
      <c r="X51" s="346" t="e">
        <f t="shared" si="43"/>
        <v>#N/A</v>
      </c>
      <c r="Y51" s="346" t="e">
        <f t="shared" si="43"/>
        <v>#N/A</v>
      </c>
      <c r="Z51" s="346" t="e">
        <f t="shared" si="43"/>
        <v>#N/A</v>
      </c>
      <c r="AA51" s="346" t="e">
        <f t="shared" si="43"/>
        <v>#N/A</v>
      </c>
      <c r="AB51" s="346" t="e">
        <f t="shared" si="43"/>
        <v>#N/A</v>
      </c>
      <c r="AC51" s="346" t="e">
        <f t="shared" si="43"/>
        <v>#N/A</v>
      </c>
      <c r="AD51" s="346" t="e">
        <f t="shared" si="43"/>
        <v>#N/A</v>
      </c>
      <c r="AE51" s="346" t="e">
        <f t="shared" si="43"/>
        <v>#N/A</v>
      </c>
      <c r="AF51" s="346" t="e">
        <f t="shared" si="43"/>
        <v>#N/A</v>
      </c>
      <c r="AG51" s="346" t="e">
        <f t="shared" si="43"/>
        <v>#N/A</v>
      </c>
    </row>
    <row r="52" spans="1:45" s="384" customFormat="1" ht="21.75" customHeight="1">
      <c r="A52" s="383" t="s">
        <v>127</v>
      </c>
      <c r="B52" s="384" t="s">
        <v>128</v>
      </c>
    </row>
    <row r="53" spans="1:45" s="363" customFormat="1" ht="18.75" customHeight="1">
      <c r="A53" s="362"/>
      <c r="B53" s="363" t="s">
        <v>88</v>
      </c>
    </row>
    <row r="54" spans="1:45" s="70" customFormat="1" ht="13.5" customHeight="1">
      <c r="A54" s="109">
        <v>1</v>
      </c>
      <c r="B54" s="10" t="s">
        <v>461</v>
      </c>
      <c r="C54" s="599" t="str">
        <f>IF(Dane!C31="","",Dane!C31)</f>
        <v>Liczba osób korzystających z usług publicznych on-line</v>
      </c>
      <c r="D54" s="451"/>
      <c r="E54" s="350"/>
      <c r="F54" s="350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AE54" s="339"/>
      <c r="AF54" s="339"/>
      <c r="AG54" s="339"/>
      <c r="AH54" s="339"/>
      <c r="AI54" s="339"/>
      <c r="AJ54" s="339"/>
    </row>
    <row r="55" spans="1:45" s="70" customFormat="1">
      <c r="A55" s="123">
        <v>2</v>
      </c>
      <c r="B55" s="27" t="s">
        <v>462</v>
      </c>
      <c r="C55" s="124" t="str">
        <f>IF(Dane!C33="","",Dane!C33)</f>
        <v>szt./rok</v>
      </c>
      <c r="D55" s="452"/>
      <c r="E55" s="350"/>
      <c r="F55" s="350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AE55" s="339"/>
      <c r="AF55" s="339"/>
      <c r="AG55" s="339"/>
      <c r="AH55" s="339"/>
      <c r="AI55" s="339"/>
      <c r="AJ55" s="339"/>
    </row>
    <row r="56" spans="1:45" s="70" customFormat="1">
      <c r="A56" s="45" t="s">
        <v>10</v>
      </c>
      <c r="B56" s="11" t="s">
        <v>89</v>
      </c>
      <c r="C56" s="171" t="s">
        <v>0</v>
      </c>
      <c r="D56" s="172">
        <f>IF(D4="","",D4)</f>
        <v>2020</v>
      </c>
      <c r="E56" s="173">
        <f>IF(D56="","",IF(D56-$D56&gt;=SUM($D$5)-1,"",D56+1))</f>
        <v>2021</v>
      </c>
      <c r="F56" s="173">
        <f t="shared" ref="F56:AG56" si="44">IF(E56="","",IF(E56-$D56&gt;=SUM($D$5)-1,"",E56+1))</f>
        <v>2022</v>
      </c>
      <c r="G56" s="173">
        <f t="shared" si="44"/>
        <v>2023</v>
      </c>
      <c r="H56" s="173">
        <f t="shared" si="44"/>
        <v>2024</v>
      </c>
      <c r="I56" s="173">
        <f t="shared" si="44"/>
        <v>2025</v>
      </c>
      <c r="J56" s="173">
        <f t="shared" si="44"/>
        <v>2026</v>
      </c>
      <c r="K56" s="173">
        <f t="shared" si="44"/>
        <v>2027</v>
      </c>
      <c r="L56" s="173">
        <f t="shared" si="44"/>
        <v>2028</v>
      </c>
      <c r="M56" s="173">
        <f t="shared" si="44"/>
        <v>2029</v>
      </c>
      <c r="N56" s="173">
        <f t="shared" si="44"/>
        <v>2030</v>
      </c>
      <c r="O56" s="173">
        <f t="shared" si="44"/>
        <v>2031</v>
      </c>
      <c r="P56" s="173">
        <f t="shared" si="44"/>
        <v>2032</v>
      </c>
      <c r="Q56" s="173">
        <f t="shared" si="44"/>
        <v>2033</v>
      </c>
      <c r="R56" s="173">
        <f t="shared" si="44"/>
        <v>2034</v>
      </c>
      <c r="S56" s="173" t="str">
        <f t="shared" si="44"/>
        <v/>
      </c>
      <c r="T56" s="173" t="str">
        <f t="shared" si="44"/>
        <v/>
      </c>
      <c r="U56" s="173" t="str">
        <f t="shared" si="44"/>
        <v/>
      </c>
      <c r="V56" s="173" t="str">
        <f t="shared" si="44"/>
        <v/>
      </c>
      <c r="W56" s="173" t="str">
        <f t="shared" si="44"/>
        <v/>
      </c>
      <c r="X56" s="173" t="str">
        <f t="shared" si="44"/>
        <v/>
      </c>
      <c r="Y56" s="173" t="str">
        <f t="shared" si="44"/>
        <v/>
      </c>
      <c r="Z56" s="173" t="str">
        <f t="shared" si="44"/>
        <v/>
      </c>
      <c r="AA56" s="173" t="str">
        <f t="shared" si="44"/>
        <v/>
      </c>
      <c r="AB56" s="173" t="str">
        <f t="shared" si="44"/>
        <v/>
      </c>
      <c r="AC56" s="173" t="str">
        <f t="shared" si="44"/>
        <v/>
      </c>
      <c r="AD56" s="173" t="str">
        <f t="shared" si="44"/>
        <v/>
      </c>
      <c r="AE56" s="173" t="str">
        <f t="shared" si="44"/>
        <v/>
      </c>
      <c r="AF56" s="173" t="str">
        <f t="shared" si="44"/>
        <v/>
      </c>
      <c r="AG56" s="173" t="str">
        <f t="shared" si="44"/>
        <v/>
      </c>
    </row>
    <row r="57" spans="1:45" s="70" customFormat="1">
      <c r="A57" s="110">
        <v>2</v>
      </c>
      <c r="B57" s="24" t="str">
        <f>CONCATENATE("Wariant I: ",$C$54," w latach")</f>
        <v>Wariant I: Liczba osób korzystających z usług publicznych on-line w latach</v>
      </c>
      <c r="C57" s="174" t="str">
        <f>IF($C$55="","",$C$55)</f>
        <v>szt./rok</v>
      </c>
      <c r="D57" s="454">
        <f>IF(Dane!D33="","",Dane!D33)</f>
        <v>0</v>
      </c>
      <c r="E57" s="454">
        <f>IF(Dane!E33="","",Dane!E33)</f>
        <v>0</v>
      </c>
      <c r="F57" s="454">
        <f>IF(Dane!F33="","",Dane!F33)</f>
        <v>139</v>
      </c>
      <c r="G57" s="454">
        <f>IF(Dane!G33="","",Dane!G33)</f>
        <v>158</v>
      </c>
      <c r="H57" s="454">
        <f>IF(Dane!H33="","",Dane!H33)</f>
        <v>158</v>
      </c>
      <c r="I57" s="454">
        <f>IF(Dane!I33="","",Dane!I33)</f>
        <v>158</v>
      </c>
      <c r="J57" s="454">
        <f>IF(Dane!J33="","",Dane!J33)</f>
        <v>213</v>
      </c>
      <c r="K57" s="454">
        <f>IF(Dane!K33="","",Dane!K33)</f>
        <v>213</v>
      </c>
      <c r="L57" s="454">
        <f>IF(Dane!L33="","",Dane!L33)</f>
        <v>213</v>
      </c>
      <c r="M57" s="454">
        <f>IF(Dane!M33="","",Dane!M33)</f>
        <v>308</v>
      </c>
      <c r="N57" s="454">
        <f>IF(Dane!N33="","",Dane!N33)</f>
        <v>308</v>
      </c>
      <c r="O57" s="454">
        <f>IF(Dane!O33="","",Dane!O33)</f>
        <v>308</v>
      </c>
      <c r="P57" s="454">
        <f>IF(Dane!P33="","",Dane!P33)</f>
        <v>492</v>
      </c>
      <c r="Q57" s="454">
        <f>IF(Dane!Q33="","",Dane!Q33)</f>
        <v>492</v>
      </c>
      <c r="R57" s="454">
        <f>IF(Dane!R33="","",Dane!R33)</f>
        <v>492</v>
      </c>
      <c r="S57" s="454" t="str">
        <f>IF(Dane!S33="","",Dane!S33)</f>
        <v/>
      </c>
      <c r="T57" s="454" t="str">
        <f>IF(Dane!T33="","",Dane!T33)</f>
        <v/>
      </c>
      <c r="U57" s="454" t="str">
        <f>IF(Dane!U33="","",Dane!U33)</f>
        <v/>
      </c>
      <c r="V57" s="454" t="str">
        <f>IF(Dane!V33="","",Dane!V33)</f>
        <v/>
      </c>
      <c r="W57" s="454" t="str">
        <f>IF(Dane!W33="","",Dane!W33)</f>
        <v/>
      </c>
      <c r="X57" s="454" t="str">
        <f>IF(Dane!X33="","",Dane!X33)</f>
        <v/>
      </c>
      <c r="Y57" s="454" t="str">
        <f>IF(Dane!Y33="","",Dane!Y33)</f>
        <v/>
      </c>
      <c r="Z57" s="454" t="str">
        <f>IF(Dane!Z33="","",Dane!Z33)</f>
        <v/>
      </c>
      <c r="AA57" s="454" t="str">
        <f>IF(Dane!AA33="","",Dane!AA33)</f>
        <v/>
      </c>
      <c r="AB57" s="454" t="str">
        <f>IF(Dane!AB33="","",Dane!AB33)</f>
        <v/>
      </c>
      <c r="AC57" s="454" t="str">
        <f>IF(Dane!AC33="","",Dane!AC33)</f>
        <v/>
      </c>
      <c r="AD57" s="454" t="str">
        <f>IF(Dane!AD33="","",Dane!AD33)</f>
        <v/>
      </c>
      <c r="AE57" s="454" t="str">
        <f>IF(Dane!AE33="","",Dane!AE33)</f>
        <v/>
      </c>
      <c r="AF57" s="454" t="str">
        <f>IF(Dane!AF33="","",Dane!AF33)</f>
        <v/>
      </c>
      <c r="AG57" s="454" t="str">
        <f>IF(Dane!AG33="","",Dane!AG33)</f>
        <v/>
      </c>
    </row>
    <row r="58" spans="1:45" s="70" customFormat="1">
      <c r="A58" s="110">
        <v>3</v>
      </c>
      <c r="B58" s="24" t="str">
        <f>CONCATENATE("Wariant II: ",$C$54," w latach")</f>
        <v>Wariant II: Liczba osób korzystających z usług publicznych on-line w latach</v>
      </c>
      <c r="C58" s="174" t="str">
        <f>IF($C$55="","",$C$55)</f>
        <v>szt./rok</v>
      </c>
      <c r="D58" s="454">
        <f>IF(Dane!D34="","",Dane!D34)</f>
        <v>0</v>
      </c>
      <c r="E58" s="454">
        <f>IF(Dane!E34="","",Dane!E34)</f>
        <v>0</v>
      </c>
      <c r="F58" s="454">
        <f>IF(Dane!F34="","",Dane!F34)</f>
        <v>139</v>
      </c>
      <c r="G58" s="454">
        <f>IF(Dane!G34="","",Dane!G34)</f>
        <v>158</v>
      </c>
      <c r="H58" s="454">
        <f>IF(Dane!H34="","",Dane!H34)</f>
        <v>158</v>
      </c>
      <c r="I58" s="454">
        <f>IF(Dane!I34="","",Dane!I34)</f>
        <v>158</v>
      </c>
      <c r="J58" s="454">
        <f>IF(Dane!J34="","",Dane!J34)</f>
        <v>213</v>
      </c>
      <c r="K58" s="454">
        <f>IF(Dane!K34="","",Dane!K34)</f>
        <v>213</v>
      </c>
      <c r="L58" s="454">
        <f>IF(Dane!L34="","",Dane!L34)</f>
        <v>213</v>
      </c>
      <c r="M58" s="454">
        <f>IF(Dane!M34="","",Dane!M34)</f>
        <v>308</v>
      </c>
      <c r="N58" s="454">
        <f>IF(Dane!N34="","",Dane!N34)</f>
        <v>308</v>
      </c>
      <c r="O58" s="454">
        <f>IF(Dane!O34="","",Dane!O34)</f>
        <v>308</v>
      </c>
      <c r="P58" s="454">
        <f>IF(Dane!P34="","",Dane!P34)</f>
        <v>492</v>
      </c>
      <c r="Q58" s="454">
        <f>IF(Dane!Q34="","",Dane!Q34)</f>
        <v>492</v>
      </c>
      <c r="R58" s="454">
        <f>IF(Dane!R34="","",Dane!R34)</f>
        <v>492</v>
      </c>
      <c r="S58" s="454" t="str">
        <f>IF(Dane!S34="","",Dane!S34)</f>
        <v/>
      </c>
      <c r="T58" s="454" t="str">
        <f>IF(Dane!T34="","",Dane!T34)</f>
        <v/>
      </c>
      <c r="U58" s="454" t="str">
        <f>IF(Dane!U34="","",Dane!U34)</f>
        <v/>
      </c>
      <c r="V58" s="454" t="str">
        <f>IF(Dane!V34="","",Dane!V34)</f>
        <v/>
      </c>
      <c r="W58" s="454" t="str">
        <f>IF(Dane!W34="","",Dane!W34)</f>
        <v/>
      </c>
      <c r="X58" s="454" t="str">
        <f>IF(Dane!X34="","",Dane!X34)</f>
        <v/>
      </c>
      <c r="Y58" s="454" t="str">
        <f>IF(Dane!Y34="","",Dane!Y34)</f>
        <v/>
      </c>
      <c r="Z58" s="454" t="str">
        <f>IF(Dane!Z34="","",Dane!Z34)</f>
        <v/>
      </c>
      <c r="AA58" s="454" t="str">
        <f>IF(Dane!AA34="","",Dane!AA34)</f>
        <v/>
      </c>
      <c r="AB58" s="454" t="str">
        <f>IF(Dane!AB34="","",Dane!AB34)</f>
        <v/>
      </c>
      <c r="AC58" s="454" t="str">
        <f>IF(Dane!AC34="","",Dane!AC34)</f>
        <v/>
      </c>
      <c r="AD58" s="454" t="str">
        <f>IF(Dane!AD34="","",Dane!AD34)</f>
        <v/>
      </c>
      <c r="AE58" s="454" t="str">
        <f>IF(Dane!AE34="","",Dane!AE34)</f>
        <v/>
      </c>
      <c r="AF58" s="454" t="str">
        <f>IF(Dane!AF34="","",Dane!AF34)</f>
        <v/>
      </c>
      <c r="AG58" s="454" t="str">
        <f>IF(Dane!AG34="","",Dane!AG34)</f>
        <v/>
      </c>
    </row>
    <row r="59" spans="1:45" s="70" customFormat="1">
      <c r="A59" s="110">
        <v>4</v>
      </c>
      <c r="B59" s="24" t="str">
        <f>CONCATENATE("Wariant III: ",$C$54," w latach")</f>
        <v>Wariant III: Liczba osób korzystających z usług publicznych on-line w latach</v>
      </c>
      <c r="C59" s="174" t="str">
        <f>IF($C$55="","",$C$55)</f>
        <v>szt./rok</v>
      </c>
      <c r="D59" s="454">
        <f>IF(Dane!D35="","",Dane!D35)</f>
        <v>0</v>
      </c>
      <c r="E59" s="454">
        <f>IF(Dane!E35="","",Dane!E35)</f>
        <v>0</v>
      </c>
      <c r="F59" s="454">
        <f>IF(Dane!F35="","",Dane!F35)</f>
        <v>139</v>
      </c>
      <c r="G59" s="454">
        <f>IF(Dane!G35="","",Dane!G35)</f>
        <v>158</v>
      </c>
      <c r="H59" s="454">
        <f>IF(Dane!H35="","",Dane!H35)</f>
        <v>158</v>
      </c>
      <c r="I59" s="454">
        <f>IF(Dane!I35="","",Dane!I35)</f>
        <v>158</v>
      </c>
      <c r="J59" s="454">
        <f>IF(Dane!J35="","",Dane!J35)</f>
        <v>213</v>
      </c>
      <c r="K59" s="454">
        <f>IF(Dane!K35="","",Dane!K35)</f>
        <v>213</v>
      </c>
      <c r="L59" s="454">
        <f>IF(Dane!L35="","",Dane!L35)</f>
        <v>213</v>
      </c>
      <c r="M59" s="454">
        <f>IF(Dane!M35="","",Dane!M35)</f>
        <v>308</v>
      </c>
      <c r="N59" s="454">
        <f>IF(Dane!N35="","",Dane!N35)</f>
        <v>308</v>
      </c>
      <c r="O59" s="454">
        <f>IF(Dane!O35="","",Dane!O35)</f>
        <v>308</v>
      </c>
      <c r="P59" s="454">
        <f>IF(Dane!P35="","",Dane!P35)</f>
        <v>492</v>
      </c>
      <c r="Q59" s="454">
        <f>IF(Dane!Q35="","",Dane!Q35)</f>
        <v>492</v>
      </c>
      <c r="R59" s="454">
        <f>IF(Dane!R35="","",Dane!R35)</f>
        <v>492</v>
      </c>
      <c r="S59" s="454" t="str">
        <f>IF(Dane!S35="","",Dane!S35)</f>
        <v/>
      </c>
      <c r="T59" s="454" t="str">
        <f>IF(Dane!T35="","",Dane!T35)</f>
        <v/>
      </c>
      <c r="U59" s="454" t="str">
        <f>IF(Dane!U35="","",Dane!U35)</f>
        <v/>
      </c>
      <c r="V59" s="454" t="str">
        <f>IF(Dane!V35="","",Dane!V35)</f>
        <v/>
      </c>
      <c r="W59" s="454" t="str">
        <f>IF(Dane!W35="","",Dane!W35)</f>
        <v/>
      </c>
      <c r="X59" s="454" t="str">
        <f>IF(Dane!X35="","",Dane!X35)</f>
        <v/>
      </c>
      <c r="Y59" s="454" t="str">
        <f>IF(Dane!Y35="","",Dane!Y35)</f>
        <v/>
      </c>
      <c r="Z59" s="454" t="str">
        <f>IF(Dane!Z35="","",Dane!Z35)</f>
        <v/>
      </c>
      <c r="AA59" s="454" t="str">
        <f>IF(Dane!AA35="","",Dane!AA35)</f>
        <v/>
      </c>
      <c r="AB59" s="454" t="str">
        <f>IF(Dane!AB35="","",Dane!AB35)</f>
        <v/>
      </c>
      <c r="AC59" s="454" t="str">
        <f>IF(Dane!AC35="","",Dane!AC35)</f>
        <v/>
      </c>
      <c r="AD59" s="454" t="str">
        <f>IF(Dane!AD35="","",Dane!AD35)</f>
        <v/>
      </c>
      <c r="AE59" s="454" t="str">
        <f>IF(Dane!AE35="","",Dane!AE35)</f>
        <v/>
      </c>
      <c r="AF59" s="454" t="str">
        <f>IF(Dane!AF35="","",Dane!AF35)</f>
        <v/>
      </c>
      <c r="AG59" s="454" t="str">
        <f>IF(Dane!AG35="","",Dane!AG35)</f>
        <v/>
      </c>
    </row>
    <row r="60" spans="1:45" s="363" customFormat="1" ht="21" customHeight="1">
      <c r="A60" s="362"/>
      <c r="B60" s="363" t="s">
        <v>91</v>
      </c>
    </row>
    <row r="61" spans="1:45" s="13" customFormat="1">
      <c r="A61" s="46" t="s">
        <v>22</v>
      </c>
      <c r="B61" s="13" t="s">
        <v>62</v>
      </c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45">
      <c r="A62" s="45" t="s">
        <v>10</v>
      </c>
      <c r="B62" s="16" t="s">
        <v>2</v>
      </c>
      <c r="C62" s="12" t="s">
        <v>0</v>
      </c>
      <c r="D62" s="33">
        <f t="shared" ref="D62:AG62" si="45">IF(D$56="","",D$56)</f>
        <v>2020</v>
      </c>
      <c r="E62" s="33">
        <f t="shared" si="45"/>
        <v>2021</v>
      </c>
      <c r="F62" s="33">
        <f t="shared" si="45"/>
        <v>2022</v>
      </c>
      <c r="G62" s="33">
        <f t="shared" si="45"/>
        <v>2023</v>
      </c>
      <c r="H62" s="33">
        <f t="shared" si="45"/>
        <v>2024</v>
      </c>
      <c r="I62" s="33">
        <f t="shared" si="45"/>
        <v>2025</v>
      </c>
      <c r="J62" s="33">
        <f t="shared" si="45"/>
        <v>2026</v>
      </c>
      <c r="K62" s="33">
        <f t="shared" si="45"/>
        <v>2027</v>
      </c>
      <c r="L62" s="33">
        <f t="shared" si="45"/>
        <v>2028</v>
      </c>
      <c r="M62" s="33">
        <f t="shared" si="45"/>
        <v>2029</v>
      </c>
      <c r="N62" s="33">
        <f t="shared" si="45"/>
        <v>2030</v>
      </c>
      <c r="O62" s="33">
        <f t="shared" si="45"/>
        <v>2031</v>
      </c>
      <c r="P62" s="33">
        <f t="shared" si="45"/>
        <v>2032</v>
      </c>
      <c r="Q62" s="33">
        <f t="shared" si="45"/>
        <v>2033</v>
      </c>
      <c r="R62" s="33">
        <f t="shared" si="45"/>
        <v>2034</v>
      </c>
      <c r="S62" s="33" t="str">
        <f t="shared" si="45"/>
        <v/>
      </c>
      <c r="T62" s="33" t="str">
        <f t="shared" si="45"/>
        <v/>
      </c>
      <c r="U62" s="33" t="str">
        <f t="shared" si="45"/>
        <v/>
      </c>
      <c r="V62" s="33" t="str">
        <f t="shared" si="45"/>
        <v/>
      </c>
      <c r="W62" s="33" t="str">
        <f t="shared" si="45"/>
        <v/>
      </c>
      <c r="X62" s="33" t="str">
        <f t="shared" si="45"/>
        <v/>
      </c>
      <c r="Y62" s="33" t="str">
        <f t="shared" si="45"/>
        <v/>
      </c>
      <c r="Z62" s="33" t="str">
        <f t="shared" si="45"/>
        <v/>
      </c>
      <c r="AA62" s="33" t="str">
        <f t="shared" si="45"/>
        <v/>
      </c>
      <c r="AB62" s="33" t="str">
        <f t="shared" si="45"/>
        <v/>
      </c>
      <c r="AC62" s="33" t="str">
        <f t="shared" si="45"/>
        <v/>
      </c>
      <c r="AD62" s="33" t="str">
        <f t="shared" si="45"/>
        <v/>
      </c>
      <c r="AE62" s="33" t="str">
        <f t="shared" si="45"/>
        <v/>
      </c>
      <c r="AF62" s="33" t="str">
        <f t="shared" si="45"/>
        <v/>
      </c>
      <c r="AG62" s="33" t="str">
        <f t="shared" si="45"/>
        <v/>
      </c>
      <c r="AH62" s="5"/>
      <c r="AI62" s="5"/>
      <c r="AJ62" s="5"/>
      <c r="AN62" s="5"/>
    </row>
    <row r="63" spans="1:45">
      <c r="A63" s="42">
        <v>2</v>
      </c>
      <c r="B63" s="29" t="s">
        <v>441</v>
      </c>
      <c r="C63" s="30" t="s">
        <v>1</v>
      </c>
      <c r="D63" s="453">
        <f>IF(Dane!D39="","",Dane!D39)</f>
        <v>0</v>
      </c>
      <c r="E63" s="453">
        <f>IF(Dane!E39="","",Dane!E39)</f>
        <v>0</v>
      </c>
      <c r="F63" s="453">
        <f>IF(Dane!F39="","",Dane!F39)</f>
        <v>0</v>
      </c>
      <c r="G63" s="453">
        <f>IF(Dane!G39="","",Dane!G39)</f>
        <v>0</v>
      </c>
      <c r="H63" s="453">
        <f>IF(Dane!H39="","",Dane!H39)</f>
        <v>0</v>
      </c>
      <c r="I63" s="453">
        <f>IF(Dane!I39="","",Dane!I39)</f>
        <v>0</v>
      </c>
      <c r="J63" s="453">
        <f>IF(Dane!J39="","",Dane!J39)</f>
        <v>11500</v>
      </c>
      <c r="K63" s="453">
        <f>IF(Dane!K39="","",Dane!K39)</f>
        <v>0</v>
      </c>
      <c r="L63" s="453">
        <f>IF(Dane!L39="","",Dane!L39)</f>
        <v>0</v>
      </c>
      <c r="M63" s="453">
        <f>IF(Dane!M39="","",Dane!M39)</f>
        <v>0</v>
      </c>
      <c r="N63" s="453">
        <f>IF(Dane!N39="","",Dane!N39)</f>
        <v>0</v>
      </c>
      <c r="O63" s="453">
        <f>IF(Dane!O39="","",Dane!O39)</f>
        <v>125000</v>
      </c>
      <c r="P63" s="453">
        <f>IF(Dane!P39="","",Dane!P39)</f>
        <v>0</v>
      </c>
      <c r="Q63" s="453">
        <f>IF(Dane!Q39="","",Dane!Q39)</f>
        <v>0</v>
      </c>
      <c r="R63" s="453">
        <f>IF(Dane!R39="","",Dane!R39)</f>
        <v>0</v>
      </c>
      <c r="S63" s="453" t="str">
        <f>IF(Dane!S39="","",Dane!S39)</f>
        <v/>
      </c>
      <c r="T63" s="453" t="str">
        <f>IF(Dane!T39="","",Dane!T39)</f>
        <v/>
      </c>
      <c r="U63" s="453" t="str">
        <f>IF(Dane!U39="","",Dane!U39)</f>
        <v/>
      </c>
      <c r="V63" s="453" t="str">
        <f>IF(Dane!V39="","",Dane!V39)</f>
        <v/>
      </c>
      <c r="W63" s="453" t="str">
        <f>IF(Dane!W39="","",Dane!W39)</f>
        <v/>
      </c>
      <c r="X63" s="453" t="str">
        <f>IF(Dane!X39="","",Dane!X39)</f>
        <v/>
      </c>
      <c r="Y63" s="453" t="str">
        <f>IF(Dane!Y39="","",Dane!Y39)</f>
        <v/>
      </c>
      <c r="Z63" s="453" t="str">
        <f>IF(Dane!Z39="","",Dane!Z39)</f>
        <v/>
      </c>
      <c r="AA63" s="453" t="str">
        <f>IF(Dane!AA39="","",Dane!AA39)</f>
        <v/>
      </c>
      <c r="AB63" s="453" t="str">
        <f>IF(Dane!AB39="","",Dane!AB39)</f>
        <v/>
      </c>
      <c r="AC63" s="453" t="str">
        <f>IF(Dane!AC39="","",Dane!AC39)</f>
        <v/>
      </c>
      <c r="AD63" s="453" t="str">
        <f>IF(Dane!AD39="","",Dane!AD39)</f>
        <v/>
      </c>
      <c r="AE63" s="453" t="str">
        <f>IF(Dane!AE39="","",Dane!AE39)</f>
        <v/>
      </c>
      <c r="AF63" s="453" t="str">
        <f>IF(Dane!AF39="","",Dane!AF39)</f>
        <v/>
      </c>
      <c r="AG63" s="453" t="str">
        <f>IF(Dane!AG39="","",Dane!AG39)</f>
        <v/>
      </c>
      <c r="AH63" s="5"/>
      <c r="AI63" s="5"/>
      <c r="AJ63" s="5"/>
      <c r="AN63" s="5"/>
    </row>
    <row r="64" spans="1:45">
      <c r="A64" s="42">
        <v>3</v>
      </c>
      <c r="B64" s="29" t="s">
        <v>442</v>
      </c>
      <c r="C64" s="30" t="s">
        <v>1</v>
      </c>
      <c r="D64" s="454">
        <f>IF(Dane!D40="","",Dane!D40)</f>
        <v>0</v>
      </c>
      <c r="E64" s="454">
        <f>IF(Dane!E40="","",Dane!E40)</f>
        <v>0</v>
      </c>
      <c r="F64" s="454">
        <f>IF(Dane!F40="","",Dane!F40)</f>
        <v>0</v>
      </c>
      <c r="G64" s="454">
        <f>IF(Dane!G40="","",Dane!G40)</f>
        <v>0</v>
      </c>
      <c r="H64" s="454">
        <f>IF(Dane!H40="","",Dane!H40)</f>
        <v>0</v>
      </c>
      <c r="I64" s="454">
        <f>IF(Dane!I40="","",Dane!I40)</f>
        <v>0</v>
      </c>
      <c r="J64" s="454">
        <f>IF(Dane!J40="","",Dane!J40)</f>
        <v>0</v>
      </c>
      <c r="K64" s="454">
        <f>IF(Dane!K40="","",Dane!K40)</f>
        <v>0</v>
      </c>
      <c r="L64" s="454">
        <f>IF(Dane!L40="","",Dane!L40)</f>
        <v>0</v>
      </c>
      <c r="M64" s="454">
        <f>IF(Dane!M40="","",Dane!M40)</f>
        <v>0</v>
      </c>
      <c r="N64" s="454">
        <f>IF(Dane!N40="","",Dane!N40)</f>
        <v>0</v>
      </c>
      <c r="O64" s="454">
        <f>IF(Dane!O40="","",Dane!O40)</f>
        <v>0</v>
      </c>
      <c r="P64" s="454">
        <f>IF(Dane!P40="","",Dane!P40)</f>
        <v>0</v>
      </c>
      <c r="Q64" s="454">
        <f>IF(Dane!Q40="","",Dane!Q40)</f>
        <v>0</v>
      </c>
      <c r="R64" s="454">
        <f>IF(Dane!R40="","",Dane!R40)</f>
        <v>0</v>
      </c>
      <c r="S64" s="454" t="str">
        <f>IF(Dane!S40="","",Dane!S40)</f>
        <v/>
      </c>
      <c r="T64" s="454" t="str">
        <f>IF(Dane!T40="","",Dane!T40)</f>
        <v/>
      </c>
      <c r="U64" s="454" t="str">
        <f>IF(Dane!U40="","",Dane!U40)</f>
        <v/>
      </c>
      <c r="V64" s="454" t="str">
        <f>IF(Dane!V40="","",Dane!V40)</f>
        <v/>
      </c>
      <c r="W64" s="454" t="str">
        <f>IF(Dane!W40="","",Dane!W40)</f>
        <v/>
      </c>
      <c r="X64" s="454" t="str">
        <f>IF(Dane!X40="","",Dane!X40)</f>
        <v/>
      </c>
      <c r="Y64" s="454" t="str">
        <f>IF(Dane!Y40="","",Dane!Y40)</f>
        <v/>
      </c>
      <c r="Z64" s="454" t="str">
        <f>IF(Dane!Z40="","",Dane!Z40)</f>
        <v/>
      </c>
      <c r="AA64" s="454" t="str">
        <f>IF(Dane!AA40="","",Dane!AA40)</f>
        <v/>
      </c>
      <c r="AB64" s="454" t="str">
        <f>IF(Dane!AB40="","",Dane!AB40)</f>
        <v/>
      </c>
      <c r="AC64" s="454" t="str">
        <f>IF(Dane!AC40="","",Dane!AC40)</f>
        <v/>
      </c>
      <c r="AD64" s="454" t="str">
        <f>IF(Dane!AD40="","",Dane!AD40)</f>
        <v/>
      </c>
      <c r="AE64" s="454" t="str">
        <f>IF(Dane!AE40="","",Dane!AE40)</f>
        <v/>
      </c>
      <c r="AF64" s="454" t="str">
        <f>IF(Dane!AF40="","",Dane!AF40)</f>
        <v/>
      </c>
      <c r="AG64" s="454" t="str">
        <f>IF(Dane!AG40="","",Dane!AG40)</f>
        <v/>
      </c>
      <c r="AH64" s="5"/>
      <c r="AI64" s="5"/>
      <c r="AJ64" s="5"/>
      <c r="AN64" s="5"/>
    </row>
    <row r="65" spans="1:66">
      <c r="A65" s="43">
        <v>4</v>
      </c>
      <c r="B65" s="31" t="s">
        <v>443</v>
      </c>
      <c r="C65" s="32" t="s">
        <v>1</v>
      </c>
      <c r="D65" s="455">
        <f>IF(Dane!D41="","",Dane!D41)</f>
        <v>0</v>
      </c>
      <c r="E65" s="455">
        <f>IF(Dane!E41="","",Dane!E41)</f>
        <v>0</v>
      </c>
      <c r="F65" s="455">
        <f>IF(Dane!F41="","",Dane!F41)</f>
        <v>0</v>
      </c>
      <c r="G65" s="455">
        <f>IF(Dane!G41="","",Dane!G41)</f>
        <v>0</v>
      </c>
      <c r="H65" s="455">
        <f>IF(Dane!H41="","",Dane!H41)</f>
        <v>0</v>
      </c>
      <c r="I65" s="455">
        <f>IF(Dane!I41="","",Dane!I41)</f>
        <v>0</v>
      </c>
      <c r="J65" s="455">
        <f>IF(Dane!J41="","",Dane!J41)</f>
        <v>11500</v>
      </c>
      <c r="K65" s="455">
        <f>IF(Dane!K41="","",Dane!K41)</f>
        <v>0</v>
      </c>
      <c r="L65" s="455">
        <f>IF(Dane!L41="","",Dane!L41)</f>
        <v>0</v>
      </c>
      <c r="M65" s="455">
        <f>IF(Dane!M41="","",Dane!M41)</f>
        <v>0</v>
      </c>
      <c r="N65" s="455">
        <f>IF(Dane!N41="","",Dane!N41)</f>
        <v>0</v>
      </c>
      <c r="O65" s="455">
        <f>IF(Dane!O41="","",Dane!O41)</f>
        <v>300000</v>
      </c>
      <c r="P65" s="455">
        <f>IF(Dane!P41="","",Dane!P41)</f>
        <v>0</v>
      </c>
      <c r="Q65" s="455">
        <f>IF(Dane!Q41="","",Dane!Q41)</f>
        <v>0</v>
      </c>
      <c r="R65" s="455">
        <f>IF(Dane!R41="","",Dane!R41)</f>
        <v>0</v>
      </c>
      <c r="S65" s="455" t="str">
        <f>IF(Dane!S41="","",Dane!S41)</f>
        <v/>
      </c>
      <c r="T65" s="455" t="str">
        <f>IF(Dane!T41="","",Dane!T41)</f>
        <v/>
      </c>
      <c r="U65" s="455" t="str">
        <f>IF(Dane!U41="","",Dane!U41)</f>
        <v/>
      </c>
      <c r="V65" s="455" t="str">
        <f>IF(Dane!V41="","",Dane!V41)</f>
        <v/>
      </c>
      <c r="W65" s="455" t="str">
        <f>IF(Dane!W41="","",Dane!W41)</f>
        <v/>
      </c>
      <c r="X65" s="455" t="str">
        <f>IF(Dane!X41="","",Dane!X41)</f>
        <v/>
      </c>
      <c r="Y65" s="455" t="str">
        <f>IF(Dane!Y41="","",Dane!Y41)</f>
        <v/>
      </c>
      <c r="Z65" s="455" t="str">
        <f>IF(Dane!Z41="","",Dane!Z41)</f>
        <v/>
      </c>
      <c r="AA65" s="455" t="str">
        <f>IF(Dane!AA41="","",Dane!AA41)</f>
        <v/>
      </c>
      <c r="AB65" s="455" t="str">
        <f>IF(Dane!AB41="","",Dane!AB41)</f>
        <v/>
      </c>
      <c r="AC65" s="455" t="str">
        <f>IF(Dane!AC41="","",Dane!AC41)</f>
        <v/>
      </c>
      <c r="AD65" s="455" t="str">
        <f>IF(Dane!AD41="","",Dane!AD41)</f>
        <v/>
      </c>
      <c r="AE65" s="455" t="str">
        <f>IF(Dane!AE41="","",Dane!AE41)</f>
        <v/>
      </c>
      <c r="AF65" s="455" t="str">
        <f>IF(Dane!AF41="","",Dane!AF41)</f>
        <v/>
      </c>
      <c r="AG65" s="455" t="str">
        <f>IF(Dane!AG41="","",Dane!AG41)</f>
        <v/>
      </c>
      <c r="AH65" s="5"/>
      <c r="AI65" s="5"/>
      <c r="AJ65" s="5"/>
      <c r="AN65" s="5"/>
    </row>
    <row r="66" spans="1:66" s="13" customFormat="1">
      <c r="A66" s="46" t="s">
        <v>125</v>
      </c>
      <c r="B66" s="13" t="s">
        <v>114</v>
      </c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66" s="70" customFormat="1">
      <c r="A67" s="45" t="s">
        <v>10</v>
      </c>
      <c r="B67" s="177" t="s">
        <v>2</v>
      </c>
      <c r="C67" s="171" t="s">
        <v>0</v>
      </c>
      <c r="D67" s="173">
        <f t="shared" ref="D67:AG67" si="46">IF(D$56="","",D$56)</f>
        <v>2020</v>
      </c>
      <c r="E67" s="173">
        <f t="shared" si="46"/>
        <v>2021</v>
      </c>
      <c r="F67" s="173">
        <f t="shared" si="46"/>
        <v>2022</v>
      </c>
      <c r="G67" s="173">
        <f t="shared" si="46"/>
        <v>2023</v>
      </c>
      <c r="H67" s="173">
        <f t="shared" si="46"/>
        <v>2024</v>
      </c>
      <c r="I67" s="173">
        <f t="shared" si="46"/>
        <v>2025</v>
      </c>
      <c r="J67" s="173">
        <f t="shared" si="46"/>
        <v>2026</v>
      </c>
      <c r="K67" s="173">
        <f t="shared" si="46"/>
        <v>2027</v>
      </c>
      <c r="L67" s="173">
        <f t="shared" si="46"/>
        <v>2028</v>
      </c>
      <c r="M67" s="173">
        <f t="shared" si="46"/>
        <v>2029</v>
      </c>
      <c r="N67" s="173">
        <f t="shared" si="46"/>
        <v>2030</v>
      </c>
      <c r="O67" s="173">
        <f t="shared" si="46"/>
        <v>2031</v>
      </c>
      <c r="P67" s="173">
        <f t="shared" si="46"/>
        <v>2032</v>
      </c>
      <c r="Q67" s="173">
        <f t="shared" si="46"/>
        <v>2033</v>
      </c>
      <c r="R67" s="173">
        <f t="shared" si="46"/>
        <v>2034</v>
      </c>
      <c r="S67" s="173" t="str">
        <f t="shared" si="46"/>
        <v/>
      </c>
      <c r="T67" s="173" t="str">
        <f t="shared" si="46"/>
        <v/>
      </c>
      <c r="U67" s="173" t="str">
        <f t="shared" si="46"/>
        <v/>
      </c>
      <c r="V67" s="173" t="str">
        <f t="shared" si="46"/>
        <v/>
      </c>
      <c r="W67" s="173" t="str">
        <f t="shared" si="46"/>
        <v/>
      </c>
      <c r="X67" s="173" t="str">
        <f t="shared" si="46"/>
        <v/>
      </c>
      <c r="Y67" s="173" t="str">
        <f t="shared" si="46"/>
        <v/>
      </c>
      <c r="Z67" s="173" t="str">
        <f t="shared" si="46"/>
        <v/>
      </c>
      <c r="AA67" s="173" t="str">
        <f t="shared" si="46"/>
        <v/>
      </c>
      <c r="AB67" s="173" t="str">
        <f t="shared" si="46"/>
        <v/>
      </c>
      <c r="AC67" s="173" t="str">
        <f t="shared" si="46"/>
        <v/>
      </c>
      <c r="AD67" s="173" t="str">
        <f t="shared" si="46"/>
        <v/>
      </c>
      <c r="AE67" s="173" t="str">
        <f t="shared" si="46"/>
        <v/>
      </c>
      <c r="AF67" s="173" t="str">
        <f t="shared" si="46"/>
        <v/>
      </c>
      <c r="AG67" s="173" t="str">
        <f t="shared" si="46"/>
        <v/>
      </c>
    </row>
    <row r="68" spans="1:66" s="70" customFormat="1">
      <c r="A68" s="110">
        <v>2</v>
      </c>
      <c r="B68" s="111" t="s">
        <v>444</v>
      </c>
      <c r="C68" s="180" t="s">
        <v>1</v>
      </c>
      <c r="D68" s="453">
        <f>IF(Dane!D44="","",Dane!D44)</f>
        <v>0</v>
      </c>
      <c r="E68" s="453">
        <f>IF(Dane!E44="","",Dane!E44)</f>
        <v>0</v>
      </c>
      <c r="F68" s="453">
        <f>IF(Dane!F44="","",Dane!F44)</f>
        <v>11388.47</v>
      </c>
      <c r="G68" s="453">
        <f>IF(Dane!G44="","",Dane!G44)</f>
        <v>11388.47</v>
      </c>
      <c r="H68" s="453">
        <f>IF(Dane!H44="","",Dane!H44)</f>
        <v>11388.47</v>
      </c>
      <c r="I68" s="453">
        <f>IF(Dane!I44="","",Dane!I44)</f>
        <v>11388.47</v>
      </c>
      <c r="J68" s="453">
        <f>IF(Dane!J44="","",Dane!J44)</f>
        <v>15055.97</v>
      </c>
      <c r="K68" s="453">
        <f>IF(Dane!K44="","",Dane!K44)</f>
        <v>11388.47</v>
      </c>
      <c r="L68" s="453">
        <f>IF(Dane!L44="","",Dane!L44)</f>
        <v>11388.47</v>
      </c>
      <c r="M68" s="453">
        <f>IF(Dane!M44="","",Dane!M44)</f>
        <v>11388.47</v>
      </c>
      <c r="N68" s="453">
        <f>IF(Dane!N44="","",Dane!N44)</f>
        <v>11388.47</v>
      </c>
      <c r="O68" s="453">
        <f>IF(Dane!O44="","",Dane!O44)</f>
        <v>15055.97</v>
      </c>
      <c r="P68" s="453">
        <f>IF(Dane!P44="","",Dane!P44)</f>
        <v>11388.47</v>
      </c>
      <c r="Q68" s="453">
        <f>IF(Dane!Q44="","",Dane!Q44)</f>
        <v>11388.47</v>
      </c>
      <c r="R68" s="453">
        <f>IF(Dane!R44="","",Dane!R44)</f>
        <v>11388.47</v>
      </c>
      <c r="S68" s="453" t="str">
        <f>IF(Dane!S44="","",Dane!S44)</f>
        <v/>
      </c>
      <c r="T68" s="453" t="str">
        <f>IF(Dane!T44="","",Dane!T44)</f>
        <v/>
      </c>
      <c r="U68" s="453" t="str">
        <f>IF(Dane!U44="","",Dane!U44)</f>
        <v/>
      </c>
      <c r="V68" s="453" t="str">
        <f>IF(Dane!V44="","",Dane!V44)</f>
        <v/>
      </c>
      <c r="W68" s="453" t="str">
        <f>IF(Dane!W44="","",Dane!W44)</f>
        <v/>
      </c>
      <c r="X68" s="453" t="str">
        <f>IF(Dane!X44="","",Dane!X44)</f>
        <v/>
      </c>
      <c r="Y68" s="453" t="str">
        <f>IF(Dane!Y44="","",Dane!Y44)</f>
        <v/>
      </c>
      <c r="Z68" s="453" t="str">
        <f>IF(Dane!Z44="","",Dane!Z44)</f>
        <v/>
      </c>
      <c r="AA68" s="453" t="str">
        <f>IF(Dane!AA44="","",Dane!AA44)</f>
        <v/>
      </c>
      <c r="AB68" s="453" t="str">
        <f>IF(Dane!AB44="","",Dane!AB44)</f>
        <v/>
      </c>
      <c r="AC68" s="453" t="str">
        <f>IF(Dane!AC44="","",Dane!AC44)</f>
        <v/>
      </c>
      <c r="AD68" s="453" t="str">
        <f>IF(Dane!AD44="","",Dane!AD44)</f>
        <v/>
      </c>
      <c r="AE68" s="453" t="str">
        <f>IF(Dane!AE44="","",Dane!AE44)</f>
        <v/>
      </c>
      <c r="AF68" s="453" t="str">
        <f>IF(Dane!AF44="","",Dane!AF44)</f>
        <v/>
      </c>
      <c r="AG68" s="453" t="str">
        <f>IF(Dane!AG44="","",Dane!AG44)</f>
        <v/>
      </c>
    </row>
    <row r="69" spans="1:66" s="70" customFormat="1">
      <c r="A69" s="110">
        <v>3</v>
      </c>
      <c r="B69" s="111" t="s">
        <v>445</v>
      </c>
      <c r="C69" s="180" t="s">
        <v>1</v>
      </c>
      <c r="D69" s="454">
        <f>IF(Dane!D45="","",Dane!D45)</f>
        <v>0</v>
      </c>
      <c r="E69" s="454">
        <f>IF(Dane!E45="","",Dane!E45)</f>
        <v>0</v>
      </c>
      <c r="F69" s="454">
        <f>IF(Dane!F45="","",Dane!F45)</f>
        <v>39812.980000000003</v>
      </c>
      <c r="G69" s="454">
        <f>IF(Dane!G45="","",Dane!G45)</f>
        <v>39812.980000000003</v>
      </c>
      <c r="H69" s="454">
        <f>IF(Dane!H45="","",Dane!H45)</f>
        <v>39812.980000000003</v>
      </c>
      <c r="I69" s="454">
        <f>IF(Dane!I45="","",Dane!I45)</f>
        <v>39812.980000000003</v>
      </c>
      <c r="J69" s="454">
        <f>IF(Dane!J45="","",Dane!J45)</f>
        <v>43480.480000000003</v>
      </c>
      <c r="K69" s="454">
        <f>IF(Dane!K45="","",Dane!K45)</f>
        <v>39812.980000000003</v>
      </c>
      <c r="L69" s="454">
        <f>IF(Dane!L45="","",Dane!L45)</f>
        <v>39812.980000000003</v>
      </c>
      <c r="M69" s="454">
        <f>IF(Dane!M45="","",Dane!M45)</f>
        <v>39812.980000000003</v>
      </c>
      <c r="N69" s="454">
        <f>IF(Dane!N45="","",Dane!N45)</f>
        <v>39812.980000000003</v>
      </c>
      <c r="O69" s="454">
        <f>IF(Dane!O45="","",Dane!O45)</f>
        <v>43480.480000000003</v>
      </c>
      <c r="P69" s="454">
        <f>IF(Dane!P45="","",Dane!P45)</f>
        <v>39812.980000000003</v>
      </c>
      <c r="Q69" s="454">
        <f>IF(Dane!Q45="","",Dane!Q45)</f>
        <v>39812.980000000003</v>
      </c>
      <c r="R69" s="454">
        <f>IF(Dane!R45="","",Dane!R45)</f>
        <v>39812.980000000003</v>
      </c>
      <c r="S69" s="454" t="str">
        <f>IF(Dane!S45="","",Dane!S45)</f>
        <v/>
      </c>
      <c r="T69" s="454" t="str">
        <f>IF(Dane!T45="","",Dane!T45)</f>
        <v/>
      </c>
      <c r="U69" s="454" t="str">
        <f>IF(Dane!U45="","",Dane!U45)</f>
        <v/>
      </c>
      <c r="V69" s="454" t="str">
        <f>IF(Dane!V45="","",Dane!V45)</f>
        <v/>
      </c>
      <c r="W69" s="454" t="str">
        <f>IF(Dane!W45="","",Dane!W45)</f>
        <v/>
      </c>
      <c r="X69" s="454" t="str">
        <f>IF(Dane!X45="","",Dane!X45)</f>
        <v/>
      </c>
      <c r="Y69" s="454" t="str">
        <f>IF(Dane!Y45="","",Dane!Y45)</f>
        <v/>
      </c>
      <c r="Z69" s="454" t="str">
        <f>IF(Dane!Z45="","",Dane!Z45)</f>
        <v/>
      </c>
      <c r="AA69" s="454" t="str">
        <f>IF(Dane!AA45="","",Dane!AA45)</f>
        <v/>
      </c>
      <c r="AB69" s="454" t="str">
        <f>IF(Dane!AB45="","",Dane!AB45)</f>
        <v/>
      </c>
      <c r="AC69" s="454" t="str">
        <f>IF(Dane!AC45="","",Dane!AC45)</f>
        <v/>
      </c>
      <c r="AD69" s="454" t="str">
        <f>IF(Dane!AD45="","",Dane!AD45)</f>
        <v/>
      </c>
      <c r="AE69" s="454" t="str">
        <f>IF(Dane!AE45="","",Dane!AE45)</f>
        <v/>
      </c>
      <c r="AF69" s="454" t="str">
        <f>IF(Dane!AF45="","",Dane!AF45)</f>
        <v/>
      </c>
      <c r="AG69" s="454" t="str">
        <f>IF(Dane!AG45="","",Dane!AG45)</f>
        <v/>
      </c>
    </row>
    <row r="70" spans="1:66" s="70" customFormat="1">
      <c r="A70" s="123">
        <v>4</v>
      </c>
      <c r="B70" s="181" t="s">
        <v>446</v>
      </c>
      <c r="C70" s="182" t="s">
        <v>1</v>
      </c>
      <c r="D70" s="455">
        <f>IF(Dane!D46="","",Dane!D46)</f>
        <v>0</v>
      </c>
      <c r="E70" s="455">
        <f>IF(Dane!E46="","",Dane!E46)</f>
        <v>0</v>
      </c>
      <c r="F70" s="455">
        <f>IF(Dane!F46="","",Dane!F46)</f>
        <v>20664.53</v>
      </c>
      <c r="G70" s="455">
        <f>IF(Dane!G46="","",Dane!G46)</f>
        <v>20664.53</v>
      </c>
      <c r="H70" s="455">
        <f>IF(Dane!H46="","",Dane!H46)</f>
        <v>20664.53</v>
      </c>
      <c r="I70" s="455">
        <f>IF(Dane!I46="","",Dane!I46)</f>
        <v>20664.53</v>
      </c>
      <c r="J70" s="455">
        <f>IF(Dane!J46="","",Dane!J46)</f>
        <v>24332.030000000002</v>
      </c>
      <c r="K70" s="455">
        <f>IF(Dane!K46="","",Dane!K46)</f>
        <v>20664.53</v>
      </c>
      <c r="L70" s="455">
        <f>IF(Dane!L46="","",Dane!L46)</f>
        <v>20664.53</v>
      </c>
      <c r="M70" s="455">
        <f>IF(Dane!M46="","",Dane!M46)</f>
        <v>20664.53</v>
      </c>
      <c r="N70" s="455">
        <f>IF(Dane!N46="","",Dane!N46)</f>
        <v>20664.53</v>
      </c>
      <c r="O70" s="455">
        <f>IF(Dane!O46="","",Dane!O46)</f>
        <v>24332.030000000002</v>
      </c>
      <c r="P70" s="455">
        <f>IF(Dane!P46="","",Dane!P46)</f>
        <v>20664.53</v>
      </c>
      <c r="Q70" s="455">
        <f>IF(Dane!Q46="","",Dane!Q46)</f>
        <v>20664.53</v>
      </c>
      <c r="R70" s="455">
        <f>IF(Dane!R46="","",Dane!R46)</f>
        <v>20664.53</v>
      </c>
      <c r="S70" s="455" t="str">
        <f>IF(Dane!S46="","",Dane!S46)</f>
        <v/>
      </c>
      <c r="T70" s="455" t="str">
        <f>IF(Dane!T46="","",Dane!T46)</f>
        <v/>
      </c>
      <c r="U70" s="455" t="str">
        <f>IF(Dane!U46="","",Dane!U46)</f>
        <v/>
      </c>
      <c r="V70" s="455" t="str">
        <f>IF(Dane!V46="","",Dane!V46)</f>
        <v/>
      </c>
      <c r="W70" s="455" t="str">
        <f>IF(Dane!W46="","",Dane!W46)</f>
        <v/>
      </c>
      <c r="X70" s="455" t="str">
        <f>IF(Dane!X46="","",Dane!X46)</f>
        <v/>
      </c>
      <c r="Y70" s="455" t="str">
        <f>IF(Dane!Y46="","",Dane!Y46)</f>
        <v/>
      </c>
      <c r="Z70" s="455" t="str">
        <f>IF(Dane!Z46="","",Dane!Z46)</f>
        <v/>
      </c>
      <c r="AA70" s="455" t="str">
        <f>IF(Dane!AA46="","",Dane!AA46)</f>
        <v/>
      </c>
      <c r="AB70" s="455" t="str">
        <f>IF(Dane!AB46="","",Dane!AB46)</f>
        <v/>
      </c>
      <c r="AC70" s="455" t="str">
        <f>IF(Dane!AC46="","",Dane!AC46)</f>
        <v/>
      </c>
      <c r="AD70" s="455" t="str">
        <f>IF(Dane!AD46="","",Dane!AD46)</f>
        <v/>
      </c>
      <c r="AE70" s="455" t="str">
        <f>IF(Dane!AE46="","",Dane!AE46)</f>
        <v/>
      </c>
      <c r="AF70" s="455" t="str">
        <f>IF(Dane!AF46="","",Dane!AF46)</f>
        <v/>
      </c>
      <c r="AG70" s="455" t="str">
        <f>IF(Dane!AG46="","",Dane!AG46)</f>
        <v/>
      </c>
    </row>
    <row r="71" spans="1:66" s="50" customFormat="1" ht="21" customHeight="1">
      <c r="A71" s="49" t="s">
        <v>123</v>
      </c>
      <c r="B71" s="50" t="s">
        <v>93</v>
      </c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spans="1:66" s="70" customFormat="1">
      <c r="A72" s="109">
        <v>1</v>
      </c>
      <c r="B72" s="178" t="s">
        <v>66</v>
      </c>
      <c r="C72" s="179" t="s">
        <v>92</v>
      </c>
      <c r="D72" s="133">
        <v>0</v>
      </c>
      <c r="E72" s="133">
        <f>IF(E$56="","",D72+1)</f>
        <v>1</v>
      </c>
      <c r="F72" s="133">
        <f t="shared" ref="F72:AG72" si="47">IF(F$56="","",E72+1)</f>
        <v>2</v>
      </c>
      <c r="G72" s="133">
        <f t="shared" si="47"/>
        <v>3</v>
      </c>
      <c r="H72" s="133">
        <f t="shared" si="47"/>
        <v>4</v>
      </c>
      <c r="I72" s="133">
        <f t="shared" si="47"/>
        <v>5</v>
      </c>
      <c r="J72" s="133">
        <f t="shared" si="47"/>
        <v>6</v>
      </c>
      <c r="K72" s="133">
        <f t="shared" si="47"/>
        <v>7</v>
      </c>
      <c r="L72" s="133">
        <f t="shared" si="47"/>
        <v>8</v>
      </c>
      <c r="M72" s="133">
        <f t="shared" si="47"/>
        <v>9</v>
      </c>
      <c r="N72" s="133">
        <f t="shared" si="47"/>
        <v>10</v>
      </c>
      <c r="O72" s="133">
        <f t="shared" si="47"/>
        <v>11</v>
      </c>
      <c r="P72" s="133">
        <f t="shared" si="47"/>
        <v>12</v>
      </c>
      <c r="Q72" s="133">
        <f t="shared" si="47"/>
        <v>13</v>
      </c>
      <c r="R72" s="133">
        <f t="shared" si="47"/>
        <v>14</v>
      </c>
      <c r="S72" s="133" t="str">
        <f t="shared" si="47"/>
        <v/>
      </c>
      <c r="T72" s="133" t="str">
        <f t="shared" si="47"/>
        <v/>
      </c>
      <c r="U72" s="133" t="str">
        <f t="shared" si="47"/>
        <v/>
      </c>
      <c r="V72" s="133" t="str">
        <f t="shared" si="47"/>
        <v/>
      </c>
      <c r="W72" s="133" t="str">
        <f t="shared" si="47"/>
        <v/>
      </c>
      <c r="X72" s="133" t="str">
        <f t="shared" si="47"/>
        <v/>
      </c>
      <c r="Y72" s="133" t="str">
        <f t="shared" si="47"/>
        <v/>
      </c>
      <c r="Z72" s="133" t="str">
        <f t="shared" si="47"/>
        <v/>
      </c>
      <c r="AA72" s="133" t="str">
        <f t="shared" si="47"/>
        <v/>
      </c>
      <c r="AB72" s="133" t="str">
        <f t="shared" si="47"/>
        <v/>
      </c>
      <c r="AC72" s="133" t="str">
        <f t="shared" si="47"/>
        <v/>
      </c>
      <c r="AD72" s="133" t="str">
        <f t="shared" si="47"/>
        <v/>
      </c>
      <c r="AE72" s="133" t="str">
        <f t="shared" si="47"/>
        <v/>
      </c>
      <c r="AF72" s="133" t="str">
        <f t="shared" si="47"/>
        <v/>
      </c>
      <c r="AG72" s="133" t="str">
        <f t="shared" si="47"/>
        <v/>
      </c>
    </row>
    <row r="73" spans="1:66" s="70" customFormat="1">
      <c r="A73" s="110">
        <v>2</v>
      </c>
      <c r="B73" s="111" t="s">
        <v>70</v>
      </c>
      <c r="C73" s="180" t="s">
        <v>4</v>
      </c>
      <c r="D73" s="183">
        <f t="shared" ref="D73:AG73" si="48">IF(D$72="","",1/(1+$D$38)^D$72)</f>
        <v>1</v>
      </c>
      <c r="E73" s="184">
        <f t="shared" si="48"/>
        <v>0.96153846153846145</v>
      </c>
      <c r="F73" s="184">
        <f t="shared" si="48"/>
        <v>0.92455621301775137</v>
      </c>
      <c r="G73" s="184">
        <f t="shared" si="48"/>
        <v>0.88899635867091487</v>
      </c>
      <c r="H73" s="184">
        <f t="shared" si="48"/>
        <v>0.85480419102972571</v>
      </c>
      <c r="I73" s="184">
        <f t="shared" si="48"/>
        <v>0.82192710675935154</v>
      </c>
      <c r="J73" s="184">
        <f t="shared" si="48"/>
        <v>0.79031452573014571</v>
      </c>
      <c r="K73" s="184">
        <f t="shared" si="48"/>
        <v>0.75991781320206331</v>
      </c>
      <c r="L73" s="184">
        <f t="shared" si="48"/>
        <v>0.73069020500198378</v>
      </c>
      <c r="M73" s="184">
        <f t="shared" si="48"/>
        <v>0.70258673557883045</v>
      </c>
      <c r="N73" s="184">
        <f t="shared" si="48"/>
        <v>0.67556416882579851</v>
      </c>
      <c r="O73" s="184">
        <f t="shared" si="48"/>
        <v>0.6495809315632679</v>
      </c>
      <c r="P73" s="184">
        <f t="shared" si="48"/>
        <v>0.62459704958006512</v>
      </c>
      <c r="Q73" s="184">
        <f t="shared" si="48"/>
        <v>0.600574086134678</v>
      </c>
      <c r="R73" s="184">
        <f t="shared" si="48"/>
        <v>0.57747508282180582</v>
      </c>
      <c r="S73" s="184" t="str">
        <f t="shared" si="48"/>
        <v/>
      </c>
      <c r="T73" s="184" t="str">
        <f t="shared" si="48"/>
        <v/>
      </c>
      <c r="U73" s="184" t="str">
        <f t="shared" si="48"/>
        <v/>
      </c>
      <c r="V73" s="184" t="str">
        <f t="shared" si="48"/>
        <v/>
      </c>
      <c r="W73" s="184" t="str">
        <f t="shared" si="48"/>
        <v/>
      </c>
      <c r="X73" s="184" t="str">
        <f t="shared" si="48"/>
        <v/>
      </c>
      <c r="Y73" s="184" t="str">
        <f t="shared" si="48"/>
        <v/>
      </c>
      <c r="Z73" s="184" t="str">
        <f t="shared" si="48"/>
        <v/>
      </c>
      <c r="AA73" s="184" t="str">
        <f t="shared" si="48"/>
        <v/>
      </c>
      <c r="AB73" s="184" t="str">
        <f t="shared" si="48"/>
        <v/>
      </c>
      <c r="AC73" s="184" t="str">
        <f t="shared" si="48"/>
        <v/>
      </c>
      <c r="AD73" s="184" t="str">
        <f t="shared" si="48"/>
        <v/>
      </c>
      <c r="AE73" s="184" t="str">
        <f t="shared" si="48"/>
        <v/>
      </c>
      <c r="AF73" s="184" t="str">
        <f t="shared" si="48"/>
        <v/>
      </c>
      <c r="AG73" s="184" t="str">
        <f t="shared" si="48"/>
        <v/>
      </c>
    </row>
    <row r="74" spans="1:66" s="70" customFormat="1" ht="13.8">
      <c r="A74" s="110">
        <v>4</v>
      </c>
      <c r="B74" s="111" t="s">
        <v>67</v>
      </c>
      <c r="C74" s="180" t="str">
        <f>CONCATENATE("zł/",$C$55)</f>
        <v>zł/szt./rok</v>
      </c>
      <c r="D74" s="106">
        <f>IF(SUM(D57:AG57)=0,"",(SUMPRODUCT(D63:AG63,$D$73:$AG$73)+SUMPRODUCT(D68:AG68,$D$73:$AG$73))/SUMPRODUCT(D57:AG57,$D$73:$AG$73))</f>
        <v>80.956138290901137</v>
      </c>
      <c r="E74" s="185" t="str">
        <f>IF(D74=MIN($D$74:$D$76),"&lt;――","")</f>
        <v>&lt;――</v>
      </c>
      <c r="F74" s="186" t="s">
        <v>85</v>
      </c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</row>
    <row r="75" spans="1:66" s="70" customFormat="1" ht="13.8">
      <c r="A75" s="110">
        <v>5</v>
      </c>
      <c r="B75" s="111" t="s">
        <v>68</v>
      </c>
      <c r="C75" s="180" t="str">
        <f>CONCATENATE("zł/",$C$55)</f>
        <v>zł/szt./rok</v>
      </c>
      <c r="D75" s="106">
        <f>IF(SUM(D58:AG58)=0,"",(SUMPRODUCT(D64:AG64,$D$73:$AG$73)+SUMPRODUCT(D69:AG69,$D$73:$AG$73))/SUMPRODUCT(D58:AG58,$D$73:$AG$73))</f>
        <v>153.10993025630182</v>
      </c>
      <c r="E75" s="185" t="str">
        <f>IF(D75=MIN($D$74:$D$76),"&lt;――","")</f>
        <v/>
      </c>
      <c r="F75" s="186" t="s">
        <v>86</v>
      </c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</row>
    <row r="76" spans="1:66" s="70" customFormat="1" ht="13.8">
      <c r="A76" s="123">
        <v>6</v>
      </c>
      <c r="B76" s="181" t="s">
        <v>69</v>
      </c>
      <c r="C76" s="182" t="str">
        <f>CONCATENATE("zł/",$C$55)</f>
        <v>zł/szt./rok</v>
      </c>
      <c r="D76" s="187">
        <f>IF(SUM(D59:AG59)=0,"",(SUMPRODUCT(D65:AG65,$D$73:$AG$73)+SUMPRODUCT(D70:AG70,$D$73:$AG$73))/SUMPRODUCT(D59:AG59,$D$73:$AG$73))</f>
        <v>161.0538343894828</v>
      </c>
      <c r="E76" s="185" t="str">
        <f>IF(D76=MIN($D$74:$D$76),"&lt;――","")</f>
        <v/>
      </c>
      <c r="F76" s="186" t="s">
        <v>87</v>
      </c>
      <c r="G76" s="99"/>
      <c r="H76" s="99"/>
      <c r="I76" s="99"/>
    </row>
    <row r="77" spans="1:66" s="337" customFormat="1" ht="22.5" customHeight="1">
      <c r="A77" s="334"/>
      <c r="B77" s="335" t="s">
        <v>90</v>
      </c>
      <c r="C77" s="336" t="str">
        <f>IF($D$74="","Brak danych",VLOOKUP(MIN($D$74:$D$76),D74:F76,3,FALSE))</f>
        <v>pierwszy</v>
      </c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</row>
    <row r="78" spans="1:66" s="374" customFormat="1" ht="24" customHeight="1">
      <c r="A78" s="373" t="s">
        <v>129</v>
      </c>
      <c r="B78" s="374" t="s">
        <v>130</v>
      </c>
    </row>
    <row r="79" spans="1:66" s="363" customFormat="1" ht="19.5" customHeight="1">
      <c r="A79" s="362"/>
      <c r="B79" s="363" t="s">
        <v>105</v>
      </c>
      <c r="AK79" s="363" t="s">
        <v>98</v>
      </c>
    </row>
    <row r="80" spans="1:66" s="1" customFormat="1" ht="11.25" customHeight="1">
      <c r="A80" s="656" t="s">
        <v>22</v>
      </c>
      <c r="B80" s="658" t="s">
        <v>146</v>
      </c>
      <c r="C80" s="660" t="s">
        <v>94</v>
      </c>
      <c r="D80" s="660" t="s">
        <v>61</v>
      </c>
      <c r="E80" s="662" t="s">
        <v>95</v>
      </c>
      <c r="F80" s="664" t="s">
        <v>112</v>
      </c>
      <c r="G80" s="385" t="str">
        <f>IF(D$56="","",IF(SUM(D182:$AG182)=0,"Faza oper.","Faza inwest."))</f>
        <v>Faza inwest.</v>
      </c>
      <c r="H80" s="385" t="str">
        <f>IF(E$56="","",IF(SUM(E182:$AG182)=0,"Faza oper.","Faza inwest."))</f>
        <v>Faza inwest.</v>
      </c>
      <c r="I80" s="385" t="str">
        <f>IF(F$56="","",IF(SUM(F182:$AG182)=0,"Faza oper.","Faza inwest."))</f>
        <v>Faza oper.</v>
      </c>
      <c r="J80" s="385" t="str">
        <f>IF(G$56="","",IF(SUM(G182:$AG182)=0,"Faza oper.","Faza inwest."))</f>
        <v>Faza oper.</v>
      </c>
      <c r="K80" s="385" t="str">
        <f>IF(H$56="","",IF(SUM(H182:$AG182)=0,"Faza oper.","Faza inwest."))</f>
        <v>Faza oper.</v>
      </c>
      <c r="L80" s="385" t="str">
        <f>IF(I$56="","",IF(SUM(I182:$AG182)=0,"Faza oper.","Faza inwest."))</f>
        <v>Faza oper.</v>
      </c>
      <c r="M80" s="385" t="str">
        <f>IF(J$56="","",IF(SUM(J182:$AG182)=0,"Faza oper.","Faza inwest."))</f>
        <v>Faza oper.</v>
      </c>
      <c r="N80" s="385" t="str">
        <f>IF(K$56="","",IF(SUM(K182:$AG182)=0,"Faza oper.","Faza inwest."))</f>
        <v>Faza oper.</v>
      </c>
      <c r="O80" s="385" t="str">
        <f>IF(L$56="","",IF(SUM(L182:$AG182)=0,"Faza oper.","Faza inwest."))</f>
        <v>Faza oper.</v>
      </c>
      <c r="P80" s="385" t="str">
        <f>IF(M$56="","",IF(SUM(M182:$AG182)=0,"Faza oper.","Faza inwest."))</f>
        <v>Faza oper.</v>
      </c>
      <c r="Q80" s="385" t="str">
        <f>IF(N$56="","",IF(SUM(N182:$AG182)=0,"Faza oper.","Faza inwest."))</f>
        <v>Faza oper.</v>
      </c>
      <c r="R80" s="385" t="str">
        <f>IF(O$56="","",IF(SUM(O182:$AG182)=0,"Faza oper.","Faza inwest."))</f>
        <v>Faza oper.</v>
      </c>
      <c r="S80" s="385" t="str">
        <f>IF(P$56="","",IF(SUM(P182:$AG182)=0,"Faza oper.","Faza inwest."))</f>
        <v>Faza oper.</v>
      </c>
      <c r="T80" s="385" t="str">
        <f>IF(Q$56="","",IF(SUM(Q182:$AG182)=0,"Faza oper.","Faza inwest."))</f>
        <v>Faza oper.</v>
      </c>
      <c r="U80" s="385" t="str">
        <f>IF(R$56="","",IF(SUM(R182:$AG182)=0,"Faza oper.","Faza inwest."))</f>
        <v>Faza oper.</v>
      </c>
      <c r="V80" s="385" t="str">
        <f>IF(S$56="","",IF(SUM(S182:$AG182)=0,"Faza oper.","Faza inwest."))</f>
        <v/>
      </c>
      <c r="W80" s="385" t="str">
        <f>IF(T$56="","",IF(SUM(T182:$AG182)=0,"Faza oper.","Faza inwest."))</f>
        <v/>
      </c>
      <c r="X80" s="385" t="str">
        <f>IF(U$56="","",IF(SUM(U182:$AG182)=0,"Faza oper.","Faza inwest."))</f>
        <v/>
      </c>
      <c r="Y80" s="385" t="str">
        <f>IF(V$56="","",IF(SUM(V182:$AG182)=0,"Faza oper.","Faza inwest."))</f>
        <v/>
      </c>
      <c r="Z80" s="385" t="str">
        <f>IF(W$56="","",IF(SUM(W182:$AG182)=0,"Faza oper.","Faza inwest."))</f>
        <v/>
      </c>
      <c r="AA80" s="385" t="str">
        <f>IF(X$56="","",IF(SUM(X182:$AG182)=0,"Faza oper.","Faza inwest."))</f>
        <v/>
      </c>
      <c r="AB80" s="385" t="str">
        <f>IF(Y$56="","",IF(SUM(Y182:$AG182)=0,"Faza oper.","Faza inwest."))</f>
        <v/>
      </c>
      <c r="AC80" s="385" t="str">
        <f>IF(Z$56="","",IF(SUM(Z182:$AG182)=0,"Faza oper.","Faza inwest."))</f>
        <v/>
      </c>
      <c r="AD80" s="385" t="str">
        <f>IF(AA$56="","",IF(SUM(AA182:$AG182)=0,"Faza oper.","Faza inwest."))</f>
        <v/>
      </c>
      <c r="AE80" s="385" t="str">
        <f>IF(AB$56="","",IF(SUM(AB182:$AG182)=0,"Faza oper.","Faza inwest."))</f>
        <v/>
      </c>
      <c r="AF80" s="385" t="str">
        <f>IF(AC$56="","",IF(SUM(AC182:$AG182)=0,"Faza oper.","Faza inwest."))</f>
        <v/>
      </c>
      <c r="AG80" s="385" t="str">
        <f>IF(AD$56="","",IF(SUM(AD182:$AG182)=0,"Faza oper.","Faza inwest."))</f>
        <v/>
      </c>
      <c r="AH80" s="385" t="str">
        <f>IF(AE$56="","",IF(SUM(AE182:$AG182)=0,"Faza oper.","Faza inwest."))</f>
        <v/>
      </c>
      <c r="AI80" s="385" t="str">
        <f>IF(AF$56="","",IF(SUM(AF182:$AG182)=0,"Faza oper.","Faza inwest."))</f>
        <v/>
      </c>
      <c r="AJ80" s="385" t="str">
        <f>IF(AG$56="","",IF(SUM(AG182:$AG182)=0,"Faza oper.","Faza inwest."))</f>
        <v/>
      </c>
      <c r="AK80" s="386" t="str">
        <f t="shared" ref="AK80:BN80" si="49">IF(G$80="","",G$80)</f>
        <v>Faza inwest.</v>
      </c>
      <c r="AL80" s="386" t="str">
        <f t="shared" si="49"/>
        <v>Faza inwest.</v>
      </c>
      <c r="AM80" s="386" t="str">
        <f t="shared" si="49"/>
        <v>Faza oper.</v>
      </c>
      <c r="AN80" s="386" t="str">
        <f t="shared" si="49"/>
        <v>Faza oper.</v>
      </c>
      <c r="AO80" s="386" t="str">
        <f t="shared" si="49"/>
        <v>Faza oper.</v>
      </c>
      <c r="AP80" s="386" t="str">
        <f t="shared" si="49"/>
        <v>Faza oper.</v>
      </c>
      <c r="AQ80" s="386" t="str">
        <f t="shared" si="49"/>
        <v>Faza oper.</v>
      </c>
      <c r="AR80" s="386" t="str">
        <f t="shared" si="49"/>
        <v>Faza oper.</v>
      </c>
      <c r="AS80" s="386" t="str">
        <f t="shared" si="49"/>
        <v>Faza oper.</v>
      </c>
      <c r="AT80" s="386" t="str">
        <f t="shared" si="49"/>
        <v>Faza oper.</v>
      </c>
      <c r="AU80" s="386" t="str">
        <f t="shared" si="49"/>
        <v>Faza oper.</v>
      </c>
      <c r="AV80" s="386" t="str">
        <f t="shared" si="49"/>
        <v>Faza oper.</v>
      </c>
      <c r="AW80" s="386" t="str">
        <f t="shared" si="49"/>
        <v>Faza oper.</v>
      </c>
      <c r="AX80" s="386" t="str">
        <f t="shared" si="49"/>
        <v>Faza oper.</v>
      </c>
      <c r="AY80" s="386" t="str">
        <f t="shared" si="49"/>
        <v>Faza oper.</v>
      </c>
      <c r="AZ80" s="386" t="str">
        <f t="shared" si="49"/>
        <v/>
      </c>
      <c r="BA80" s="386" t="str">
        <f t="shared" si="49"/>
        <v/>
      </c>
      <c r="BB80" s="386" t="str">
        <f t="shared" si="49"/>
        <v/>
      </c>
      <c r="BC80" s="386" t="str">
        <f t="shared" si="49"/>
        <v/>
      </c>
      <c r="BD80" s="386" t="str">
        <f t="shared" si="49"/>
        <v/>
      </c>
      <c r="BE80" s="386" t="str">
        <f t="shared" si="49"/>
        <v/>
      </c>
      <c r="BF80" s="386" t="str">
        <f t="shared" si="49"/>
        <v/>
      </c>
      <c r="BG80" s="386" t="str">
        <f t="shared" si="49"/>
        <v/>
      </c>
      <c r="BH80" s="386" t="str">
        <f t="shared" si="49"/>
        <v/>
      </c>
      <c r="BI80" s="386" t="str">
        <f t="shared" si="49"/>
        <v/>
      </c>
      <c r="BJ80" s="386" t="str">
        <f t="shared" si="49"/>
        <v/>
      </c>
      <c r="BK80" s="386" t="str">
        <f t="shared" si="49"/>
        <v/>
      </c>
      <c r="BL80" s="386" t="str">
        <f t="shared" si="49"/>
        <v/>
      </c>
      <c r="BM80" s="386" t="str">
        <f t="shared" si="49"/>
        <v/>
      </c>
      <c r="BN80" s="386" t="str">
        <f t="shared" si="49"/>
        <v/>
      </c>
    </row>
    <row r="81" spans="1:66" s="1" customFormat="1">
      <c r="A81" s="657"/>
      <c r="B81" s="672"/>
      <c r="C81" s="671"/>
      <c r="D81" s="671"/>
      <c r="E81" s="677"/>
      <c r="F81" s="665"/>
      <c r="G81" s="33">
        <f t="shared" ref="G81:AJ81" si="50">IF(D$56="","",D$56)</f>
        <v>2020</v>
      </c>
      <c r="H81" s="33">
        <f t="shared" si="50"/>
        <v>2021</v>
      </c>
      <c r="I81" s="33">
        <f t="shared" si="50"/>
        <v>2022</v>
      </c>
      <c r="J81" s="33">
        <f t="shared" si="50"/>
        <v>2023</v>
      </c>
      <c r="K81" s="33">
        <f t="shared" si="50"/>
        <v>2024</v>
      </c>
      <c r="L81" s="33">
        <f t="shared" si="50"/>
        <v>2025</v>
      </c>
      <c r="M81" s="33">
        <f t="shared" si="50"/>
        <v>2026</v>
      </c>
      <c r="N81" s="33">
        <f t="shared" si="50"/>
        <v>2027</v>
      </c>
      <c r="O81" s="33">
        <f t="shared" si="50"/>
        <v>2028</v>
      </c>
      <c r="P81" s="33">
        <f t="shared" si="50"/>
        <v>2029</v>
      </c>
      <c r="Q81" s="33">
        <f t="shared" si="50"/>
        <v>2030</v>
      </c>
      <c r="R81" s="33">
        <f t="shared" si="50"/>
        <v>2031</v>
      </c>
      <c r="S81" s="33">
        <f t="shared" si="50"/>
        <v>2032</v>
      </c>
      <c r="T81" s="33">
        <f t="shared" si="50"/>
        <v>2033</v>
      </c>
      <c r="U81" s="33">
        <f t="shared" si="50"/>
        <v>2034</v>
      </c>
      <c r="V81" s="33" t="str">
        <f t="shared" si="50"/>
        <v/>
      </c>
      <c r="W81" s="33" t="str">
        <f t="shared" si="50"/>
        <v/>
      </c>
      <c r="X81" s="33" t="str">
        <f t="shared" si="50"/>
        <v/>
      </c>
      <c r="Y81" s="33" t="str">
        <f t="shared" si="50"/>
        <v/>
      </c>
      <c r="Z81" s="33" t="str">
        <f t="shared" si="50"/>
        <v/>
      </c>
      <c r="AA81" s="33" t="str">
        <f t="shared" si="50"/>
        <v/>
      </c>
      <c r="AB81" s="33" t="str">
        <f t="shared" si="50"/>
        <v/>
      </c>
      <c r="AC81" s="33" t="str">
        <f t="shared" si="50"/>
        <v/>
      </c>
      <c r="AD81" s="33" t="str">
        <f t="shared" si="50"/>
        <v/>
      </c>
      <c r="AE81" s="33" t="str">
        <f t="shared" si="50"/>
        <v/>
      </c>
      <c r="AF81" s="33" t="str">
        <f t="shared" si="50"/>
        <v/>
      </c>
      <c r="AG81" s="33" t="str">
        <f t="shared" si="50"/>
        <v/>
      </c>
      <c r="AH81" s="33" t="str">
        <f t="shared" si="50"/>
        <v/>
      </c>
      <c r="AI81" s="33" t="str">
        <f t="shared" si="50"/>
        <v/>
      </c>
      <c r="AJ81" s="33" t="str">
        <f t="shared" si="50"/>
        <v/>
      </c>
      <c r="AK81" s="19">
        <f t="shared" ref="AK81:BN81" si="51">IF(G$81="","",G$81)</f>
        <v>2020</v>
      </c>
      <c r="AL81" s="19">
        <f t="shared" si="51"/>
        <v>2021</v>
      </c>
      <c r="AM81" s="19">
        <f t="shared" si="51"/>
        <v>2022</v>
      </c>
      <c r="AN81" s="19">
        <f t="shared" si="51"/>
        <v>2023</v>
      </c>
      <c r="AO81" s="19">
        <f t="shared" si="51"/>
        <v>2024</v>
      </c>
      <c r="AP81" s="19">
        <f t="shared" si="51"/>
        <v>2025</v>
      </c>
      <c r="AQ81" s="19">
        <f t="shared" si="51"/>
        <v>2026</v>
      </c>
      <c r="AR81" s="19">
        <f t="shared" si="51"/>
        <v>2027</v>
      </c>
      <c r="AS81" s="19">
        <f t="shared" si="51"/>
        <v>2028</v>
      </c>
      <c r="AT81" s="19">
        <f t="shared" si="51"/>
        <v>2029</v>
      </c>
      <c r="AU81" s="19">
        <f t="shared" si="51"/>
        <v>2030</v>
      </c>
      <c r="AV81" s="19">
        <f t="shared" si="51"/>
        <v>2031</v>
      </c>
      <c r="AW81" s="19">
        <f t="shared" si="51"/>
        <v>2032</v>
      </c>
      <c r="AX81" s="19">
        <f t="shared" si="51"/>
        <v>2033</v>
      </c>
      <c r="AY81" s="19">
        <f t="shared" si="51"/>
        <v>2034</v>
      </c>
      <c r="AZ81" s="19" t="str">
        <f t="shared" si="51"/>
        <v/>
      </c>
      <c r="BA81" s="19" t="str">
        <f t="shared" si="51"/>
        <v/>
      </c>
      <c r="BB81" s="19" t="str">
        <f t="shared" si="51"/>
        <v/>
      </c>
      <c r="BC81" s="19" t="str">
        <f t="shared" si="51"/>
        <v/>
      </c>
      <c r="BD81" s="19" t="str">
        <f t="shared" si="51"/>
        <v/>
      </c>
      <c r="BE81" s="19" t="str">
        <f t="shared" si="51"/>
        <v/>
      </c>
      <c r="BF81" s="19" t="str">
        <f t="shared" si="51"/>
        <v/>
      </c>
      <c r="BG81" s="19" t="str">
        <f t="shared" si="51"/>
        <v/>
      </c>
      <c r="BH81" s="19" t="str">
        <f t="shared" si="51"/>
        <v/>
      </c>
      <c r="BI81" s="19" t="str">
        <f t="shared" si="51"/>
        <v/>
      </c>
      <c r="BJ81" s="19" t="str">
        <f t="shared" si="51"/>
        <v/>
      </c>
      <c r="BK81" s="19" t="str">
        <f t="shared" si="51"/>
        <v/>
      </c>
      <c r="BL81" s="19" t="str">
        <f t="shared" si="51"/>
        <v/>
      </c>
      <c r="BM81" s="19" t="str">
        <f t="shared" si="51"/>
        <v/>
      </c>
      <c r="BN81" s="19" t="str">
        <f t="shared" si="51"/>
        <v/>
      </c>
    </row>
    <row r="82" spans="1:66" s="70" customFormat="1">
      <c r="A82" s="100">
        <f>IF(Dane!A51="","",Dane!A51)</f>
        <v>1</v>
      </c>
      <c r="B82" s="200" t="str">
        <f>IF(Dane!B51="","",Dane!B51)</f>
        <v>Studium wykonalności/biznes plan</v>
      </c>
      <c r="C82" s="201">
        <f>IF(Dane!C51="","",Dane!C51)</f>
        <v>8000</v>
      </c>
      <c r="D82" s="277">
        <f>IF(Dane!D51="","",Dane!D51)</f>
        <v>0.23</v>
      </c>
      <c r="E82" s="600">
        <f>IF(Dane!E51="","",Dane!E51)</f>
        <v>0</v>
      </c>
      <c r="F82" s="188" t="str">
        <f>IF(Dane!F51="","",Dane!F51)</f>
        <v/>
      </c>
      <c r="G82" s="189">
        <f>IF(Dane!G51="","",Dane!G51)</f>
        <v>8000</v>
      </c>
      <c r="H82" s="189">
        <f>IF(Dane!H51="","",Dane!H51)</f>
        <v>0</v>
      </c>
      <c r="I82" s="189" t="str">
        <f>IF(Dane!I51="","",Dane!I51)</f>
        <v/>
      </c>
      <c r="J82" s="189" t="str">
        <f>IF(Dane!J51="","",Dane!J51)</f>
        <v/>
      </c>
      <c r="K82" s="189" t="str">
        <f>IF(Dane!K51="","",Dane!K51)</f>
        <v/>
      </c>
      <c r="L82" s="189" t="str">
        <f>IF(Dane!L51="","",Dane!L51)</f>
        <v/>
      </c>
      <c r="M82" s="189" t="str">
        <f>IF(Dane!M51="","",Dane!M51)</f>
        <v/>
      </c>
      <c r="N82" s="189" t="str">
        <f>IF(Dane!N51="","",Dane!N51)</f>
        <v/>
      </c>
      <c r="O82" s="189" t="str">
        <f>IF(Dane!O51="","",Dane!O51)</f>
        <v/>
      </c>
      <c r="P82" s="189" t="str">
        <f>IF(Dane!P51="","",Dane!P51)</f>
        <v/>
      </c>
      <c r="Q82" s="189" t="str">
        <f>IF(Dane!Q51="","",Dane!Q51)</f>
        <v/>
      </c>
      <c r="R82" s="189" t="str">
        <f>IF(Dane!R51="","",Dane!R51)</f>
        <v/>
      </c>
      <c r="S82" s="189" t="str">
        <f>IF(Dane!S51="","",Dane!S51)</f>
        <v/>
      </c>
      <c r="T82" s="189" t="str">
        <f>IF(Dane!T51="","",Dane!T51)</f>
        <v/>
      </c>
      <c r="U82" s="189" t="str">
        <f>IF(Dane!U51="","",Dane!U51)</f>
        <v/>
      </c>
      <c r="V82" s="189" t="str">
        <f>IF(Dane!V51="","",Dane!V51)</f>
        <v/>
      </c>
      <c r="W82" s="189" t="str">
        <f>IF(Dane!W51="","",Dane!W51)</f>
        <v/>
      </c>
      <c r="X82" s="189" t="str">
        <f>IF(Dane!X51="","",Dane!X51)</f>
        <v/>
      </c>
      <c r="Y82" s="189" t="str">
        <f>IF(Dane!Y51="","",Dane!Y51)</f>
        <v/>
      </c>
      <c r="Z82" s="189" t="str">
        <f>IF(Dane!Z51="","",Dane!Z51)</f>
        <v/>
      </c>
      <c r="AA82" s="189" t="str">
        <f>IF(Dane!AA51="","",Dane!AA51)</f>
        <v/>
      </c>
      <c r="AB82" s="189" t="str">
        <f>IF(Dane!AB51="","",Dane!AB51)</f>
        <v/>
      </c>
      <c r="AC82" s="189" t="str">
        <f>IF(Dane!AC51="","",Dane!AC51)</f>
        <v/>
      </c>
      <c r="AD82" s="189" t="str">
        <f>IF(Dane!AD51="","",Dane!AD51)</f>
        <v/>
      </c>
      <c r="AE82" s="189" t="str">
        <f>IF(Dane!AE51="","",Dane!AE51)</f>
        <v/>
      </c>
      <c r="AF82" s="189" t="str">
        <f>IF(Dane!AF51="","",Dane!AF51)</f>
        <v/>
      </c>
      <c r="AG82" s="189" t="str">
        <f>IF(Dane!AG51="","",Dane!AG51)</f>
        <v/>
      </c>
      <c r="AH82" s="189" t="str">
        <f>IF(Dane!AH51="","",Dane!AH51)</f>
        <v/>
      </c>
      <c r="AI82" s="189" t="str">
        <f>IF(Dane!AI51="","",Dane!AI51)</f>
        <v/>
      </c>
      <c r="AJ82" s="189" t="str">
        <f>IF(Dane!AJ51="","",Dane!AJ51)</f>
        <v/>
      </c>
      <c r="AK82" s="189">
        <f>IF($C82="","",IF(H$80="","",IF(G$80="Faza inwest.",0,ROUND(SUM($G82:G82)*$E82,2))))</f>
        <v>0</v>
      </c>
      <c r="AL82" s="189">
        <f>IF($C82="","",IF(H$80="","",IF(H$80="Faza inwest.",0,IF($C82=SUM($AK82:AK82),0,IF(SUM($G82:H82)-SUM($AK82:AK82)&lt;=SUM($G82:H82)*$E82,SUM($G82:H82)-SUM($AK82:AK82),ROUND(SUM($G82:H82)*$E82,2))))))</f>
        <v>0</v>
      </c>
      <c r="AM82" s="189">
        <f>IF($C82="","",IF(I$80="","",IF(I$80="Faza inwest.",0,IF($C82=SUM($AK82:AL82),0,IF(SUM($G82:I82)-SUM($AK82:AL82)&lt;=SUM($G82:I82)*$E82,SUM($G82:I82)-SUM($AK82:AL82),ROUND(SUM($G82:I82)*$E82,2))))))</f>
        <v>0</v>
      </c>
      <c r="AN82" s="189">
        <f>IF($C82="","",IF(J$80="","",IF(J$80="Faza inwest.",0,IF($C82=SUM($AK82:AM82),0,IF(SUM($G82:J82)-SUM($AK82:AM82)&lt;=SUM($G82:J82)*$E82,SUM($G82:J82)-SUM($AK82:AM82),ROUND(SUM($G82:J82)*$E82,2))))))</f>
        <v>0</v>
      </c>
      <c r="AO82" s="189">
        <f>IF($C82="","",IF(K$80="","",IF(K$80="Faza inwest.",0,IF($C82=SUM($AK82:AN82),0,IF(SUM($G82:K82)-SUM($AK82:AN82)&lt;=SUM($G82:K82)*$E82,SUM($G82:K82)-SUM($AK82:AN82),ROUND(SUM($G82:K82)*$E82,2))))))</f>
        <v>0</v>
      </c>
      <c r="AP82" s="189">
        <f>IF($C82="","",IF(L$80="","",IF(L$80="Faza inwest.",0,IF($C82=SUM($AK82:AO82),0,IF(SUM($G82:L82)-SUM($AK82:AO82)&lt;=SUM($G82:L82)*$E82,SUM($G82:L82)-SUM($AK82:AO82),ROUND(SUM($G82:L82)*$E82,2))))))</f>
        <v>0</v>
      </c>
      <c r="AQ82" s="189">
        <f>IF($C82="","",IF(M$80="","",IF(M$80="Faza inwest.",0,IF($C82=SUM($AK82:AP82),0,IF(SUM($G82:M82)-SUM($AK82:AP82)&lt;=SUM($G82:M82)*$E82,SUM($G82:M82)-SUM($AK82:AP82),ROUND(SUM($G82:M82)*$E82,2))))))</f>
        <v>0</v>
      </c>
      <c r="AR82" s="189">
        <f>IF($C82="","",IF(N$80="","",IF(N$80="Faza inwest.",0,IF($C82=SUM($AK82:AQ82),0,IF(SUM($G82:N82)-SUM($AK82:AQ82)&lt;=SUM($G82:N82)*$E82,SUM($G82:N82)-SUM($AK82:AQ82),ROUND(SUM($G82:N82)*$E82,2))))))</f>
        <v>0</v>
      </c>
      <c r="AS82" s="189">
        <f>IF($C82="","",IF(O$80="","",IF(O$80="Faza inwest.",0,IF($C82=SUM($AK82:AR82),0,IF(SUM($G82:O82)-SUM($AK82:AR82)&lt;=SUM($G82:O82)*$E82,SUM($G82:O82)-SUM($AK82:AR82),ROUND(SUM($G82:O82)*$E82,2))))))</f>
        <v>0</v>
      </c>
      <c r="AT82" s="189">
        <f>IF($C82="","",IF(P$80="","",IF(P$80="Faza inwest.",0,IF($C82=SUM($AK82:AS82),0,IF(SUM($G82:P82)-SUM($AK82:AS82)&lt;=SUM($G82:P82)*$E82,SUM($G82:P82)-SUM($AK82:AS82),ROUND(SUM($G82:P82)*$E82,2))))))</f>
        <v>0</v>
      </c>
      <c r="AU82" s="189">
        <f>IF($C82="","",IF(Q$80="","",IF(Q$80="Faza inwest.",0,IF($C82=SUM($AK82:AT82),0,IF(SUM($G82:Q82)-SUM($AK82:AT82)&lt;=SUM($G82:Q82)*$E82,SUM($G82:Q82)-SUM($AK82:AT82),ROUND(SUM($G82:Q82)*$E82,2))))))</f>
        <v>0</v>
      </c>
      <c r="AV82" s="189">
        <f>IF($C82="","",IF(R$80="","",IF(R$80="Faza inwest.",0,IF($C82=SUM($AK82:AU82),0,IF(SUM($G82:R82)-SUM($AK82:AU82)&lt;=SUM($G82:R82)*$E82,SUM($G82:R82)-SUM($AK82:AU82),ROUND(SUM($G82:R82)*$E82,2))))))</f>
        <v>0</v>
      </c>
      <c r="AW82" s="189">
        <f>IF($C82="","",IF(S$80="","",IF(S$80="Faza inwest.",0,IF($C82=SUM($AK82:AV82),0,IF(SUM($G82:S82)-SUM($AK82:AV82)&lt;=SUM($G82:S82)*$E82,SUM($G82:S82)-SUM($AK82:AV82),ROUND(SUM($G82:S82)*$E82,2))))))</f>
        <v>0</v>
      </c>
      <c r="AX82" s="189">
        <f>IF($C82="","",IF(T$80="","",IF(T$80="Faza inwest.",0,IF($C82=SUM($AK82:AW82),0,IF(SUM($G82:T82)-SUM($AK82:AW82)&lt;=SUM($G82:T82)*$E82,SUM($G82:T82)-SUM($AK82:AW82),ROUND(SUM($G82:T82)*$E82,2))))))</f>
        <v>0</v>
      </c>
      <c r="AY82" s="189">
        <f>IF($C82="","",IF(U$80="","",IF(U$80="Faza inwest.",0,IF($C82=SUM($AK82:AX82),0,IF(SUM($G82:U82)-SUM($AK82:AX82)&lt;=SUM($G82:U82)*$E82,SUM($G82:U82)-SUM($AK82:AX82),ROUND(SUM($G82:U82)*$E82,2))))))</f>
        <v>0</v>
      </c>
      <c r="AZ82" s="189" t="str">
        <f>IF($C82="","",IF(V$80="","",IF(V$80="Faza inwest.",0,IF($C82=SUM($AK82:AY82),0,IF(SUM($G82:V82)-SUM($AK82:AY82)&lt;=SUM($G82:V82)*$E82,SUM($G82:V82)-SUM($AK82:AY82),ROUND(SUM($G82:V82)*$E82,2))))))</f>
        <v/>
      </c>
      <c r="BA82" s="189" t="str">
        <f>IF($C82="","",IF(W$80="","",IF(W$80="Faza inwest.",0,IF($C82=SUM($AK82:AZ82),0,IF(SUM($G82:W82)-SUM($AK82:AZ82)&lt;=SUM($G82:W82)*$E82,SUM($G82:W82)-SUM($AK82:AZ82),ROUND(SUM($G82:W82)*$E82,2))))))</f>
        <v/>
      </c>
      <c r="BB82" s="189" t="str">
        <f>IF($C82="","",IF(X$80="","",IF(X$80="Faza inwest.",0,IF($C82=SUM($AK82:BA82),0,IF(SUM($G82:X82)-SUM($AK82:BA82)&lt;=SUM($G82:X82)*$E82,SUM($G82:X82)-SUM($AK82:BA82),ROUND(SUM($G82:X82)*$E82,2))))))</f>
        <v/>
      </c>
      <c r="BC82" s="189" t="str">
        <f>IF($C82="","",IF(Y$80="","",IF(Y$80="Faza inwest.",0,IF($C82=SUM($AK82:BB82),0,IF(SUM($G82:Y82)-SUM($AK82:BB82)&lt;=SUM($G82:Y82)*$E82,SUM($G82:Y82)-SUM($AK82:BB82),ROUND(SUM($G82:Y82)*$E82,2))))))</f>
        <v/>
      </c>
      <c r="BD82" s="189" t="str">
        <f>IF($C82="","",IF(Z$80="","",IF(Z$80="Faza inwest.",0,IF($C82=SUM($AK82:BC82),0,IF(SUM($G82:Z82)-SUM($AK82:BC82)&lt;=SUM($G82:Z82)*$E82,SUM($G82:Z82)-SUM($AK82:BC82),ROUND(SUM($G82:Z82)*$E82,2))))))</f>
        <v/>
      </c>
      <c r="BE82" s="189" t="str">
        <f>IF($C82="","",IF(AA$80="","",IF(AA$80="Faza inwest.",0,IF($C82=SUM($AK82:BD82),0,IF(SUM($G82:AA82)-SUM($AK82:BD82)&lt;=SUM($G82:AA82)*$E82,SUM($G82:AA82)-SUM($AK82:BD82),ROUND(SUM($G82:AA82)*$E82,2))))))</f>
        <v/>
      </c>
      <c r="BF82" s="189" t="str">
        <f>IF($C82="","",IF(AB$80="","",IF(AB$80="Faza inwest.",0,IF($C82=SUM($AK82:BE82),0,IF(SUM($G82:AB82)-SUM($AK82:BE82)&lt;=SUM($G82:AB82)*$E82,SUM($G82:AB82)-SUM($AK82:BE82),ROUND(SUM($G82:AB82)*$E82,2))))))</f>
        <v/>
      </c>
      <c r="BG82" s="189" t="str">
        <f>IF($C82="","",IF(AC$80="","",IF(AC$80="Faza inwest.",0,IF($C82=SUM($AK82:BF82),0,IF(SUM($G82:AC82)-SUM($AK82:BF82)&lt;=SUM($G82:AC82)*$E82,SUM($G82:AC82)-SUM($AK82:BF82),ROUND(SUM($G82:AC82)*$E82,2))))))</f>
        <v/>
      </c>
      <c r="BH82" s="189" t="str">
        <f>IF($C82="","",IF(AD$80="","",IF(AD$80="Faza inwest.",0,IF($C82=SUM($AK82:BG82),0,IF(SUM($G82:AD82)-SUM($AK82:BG82)&lt;=SUM($G82:AD82)*$E82,SUM($G82:AD82)-SUM($AK82:BG82),ROUND(SUM($G82:AD82)*$E82,2))))))</f>
        <v/>
      </c>
      <c r="BI82" s="189" t="str">
        <f>IF($C82="","",IF(AE$80="","",IF(AE$80="Faza inwest.",0,IF($C82=SUM($AK82:BH82),0,IF(SUM($G82:AE82)-SUM($AK82:BH82)&lt;=SUM($G82:AE82)*$E82,SUM($G82:AE82)-SUM($AK82:BH82),ROUND(SUM($G82:AE82)*$E82,2))))))</f>
        <v/>
      </c>
      <c r="BJ82" s="189" t="str">
        <f>IF($C82="","",IF(AF$80="","",IF(AF$80="Faza inwest.",0,IF($C82=SUM($AK82:BI82),0,IF(SUM($G82:AF82)-SUM($AK82:BI82)&lt;=SUM($G82:AF82)*$E82,SUM($G82:AF82)-SUM($AK82:BI82),ROUND(SUM($G82:AF82)*$E82,2))))))</f>
        <v/>
      </c>
      <c r="BK82" s="189" t="str">
        <f>IF($C82="","",IF(AG$80="","",IF(AG$80="Faza inwest.",0,IF($C82=SUM($AK82:BJ82),0,IF(SUM($G82:AG82)-SUM($AK82:BJ82)&lt;=SUM($G82:AG82)*$E82,SUM($G82:AG82)-SUM($AK82:BJ82),ROUND(SUM($G82:AG82)*$E82,2))))))</f>
        <v/>
      </c>
      <c r="BL82" s="189" t="str">
        <f>IF($C82="","",IF(AH$80="","",IF(AH$80="Faza inwest.",0,IF($C82=SUM($AK82:BK82),0,IF(SUM($G82:AH82)-SUM($AK82:BK82)&lt;=SUM($G82:AH82)*$E82,SUM($G82:AH82)-SUM($AK82:BK82),ROUND(SUM($G82:AH82)*$E82,2))))))</f>
        <v/>
      </c>
      <c r="BM82" s="189" t="str">
        <f>IF($C82="","",IF(AI$80="","",IF(AI$80="Faza inwest.",0,IF($C82=SUM($AK82:BL82),0,IF(SUM($G82:AI82)-SUM($AK82:BL82)&lt;=SUM($G82:AI82)*$E82,SUM($G82:AI82)-SUM($AK82:BL82),ROUND(SUM($G82:AI82)*$E82,2))))))</f>
        <v/>
      </c>
      <c r="BN82" s="189" t="str">
        <f>IF($C82="","",IF(AJ$80="","",IF(AJ$80="Faza inwest.",0,IF($C82=SUM($AK82:BM82),0,IF(SUM($G82:AJ82)-SUM($AK82:BM82)&lt;=SUM($G82:AJ82)*$E82,SUM($G82:AJ82)-SUM($AK82:BM82),ROUND(SUM($G82:AJ82)*$E82,2))))))</f>
        <v/>
      </c>
    </row>
    <row r="83" spans="1:66" s="70" customFormat="1">
      <c r="A83" s="94">
        <f>IF(Dane!A52="","",Dane!A52)</f>
        <v>2</v>
      </c>
      <c r="B83" s="204" t="str">
        <f>IF(Dane!B52="","",Dane!B52)</f>
        <v>Nadzór w projekcie</v>
      </c>
      <c r="C83" s="205">
        <f>IF(Dane!C52="","",Dane!C52)</f>
        <v>35000</v>
      </c>
      <c r="D83" s="278">
        <f>IF(Dane!D52="","",Dane!D52)</f>
        <v>0.23</v>
      </c>
      <c r="E83" s="601">
        <f>IF(Dane!E52="","",Dane!E52)</f>
        <v>0</v>
      </c>
      <c r="F83" s="193" t="str">
        <f>IF(Dane!F52="","",Dane!F52)</f>
        <v/>
      </c>
      <c r="G83" s="195">
        <f>IF(Dane!G52="","",Dane!G52)</f>
        <v>0</v>
      </c>
      <c r="H83" s="195">
        <f>IF(Dane!H52="","",Dane!H52)</f>
        <v>35000</v>
      </c>
      <c r="I83" s="195" t="str">
        <f>IF(Dane!I52="","",Dane!I52)</f>
        <v/>
      </c>
      <c r="J83" s="195" t="str">
        <f>IF(Dane!J52="","",Dane!J52)</f>
        <v/>
      </c>
      <c r="K83" s="195" t="str">
        <f>IF(Dane!K52="","",Dane!K52)</f>
        <v/>
      </c>
      <c r="L83" s="195" t="str">
        <f>IF(Dane!L52="","",Dane!L52)</f>
        <v/>
      </c>
      <c r="M83" s="195" t="str">
        <f>IF(Dane!M52="","",Dane!M52)</f>
        <v/>
      </c>
      <c r="N83" s="195" t="str">
        <f>IF(Dane!N52="","",Dane!N52)</f>
        <v/>
      </c>
      <c r="O83" s="195" t="str">
        <f>IF(Dane!O52="","",Dane!O52)</f>
        <v/>
      </c>
      <c r="P83" s="195" t="str">
        <f>IF(Dane!P52="","",Dane!P52)</f>
        <v/>
      </c>
      <c r="Q83" s="195" t="str">
        <f>IF(Dane!Q52="","",Dane!Q52)</f>
        <v/>
      </c>
      <c r="R83" s="195" t="str">
        <f>IF(Dane!R52="","",Dane!R52)</f>
        <v/>
      </c>
      <c r="S83" s="195" t="str">
        <f>IF(Dane!S52="","",Dane!S52)</f>
        <v/>
      </c>
      <c r="T83" s="195" t="str">
        <f>IF(Dane!T52="","",Dane!T52)</f>
        <v/>
      </c>
      <c r="U83" s="195" t="str">
        <f>IF(Dane!U52="","",Dane!U52)</f>
        <v/>
      </c>
      <c r="V83" s="195" t="str">
        <f>IF(Dane!V52="","",Dane!V52)</f>
        <v/>
      </c>
      <c r="W83" s="195" t="str">
        <f>IF(Dane!W52="","",Dane!W52)</f>
        <v/>
      </c>
      <c r="X83" s="195" t="str">
        <f>IF(Dane!X52="","",Dane!X52)</f>
        <v/>
      </c>
      <c r="Y83" s="195" t="str">
        <f>IF(Dane!Y52="","",Dane!Y52)</f>
        <v/>
      </c>
      <c r="Z83" s="195" t="str">
        <f>IF(Dane!Z52="","",Dane!Z52)</f>
        <v/>
      </c>
      <c r="AA83" s="195" t="str">
        <f>IF(Dane!AA52="","",Dane!AA52)</f>
        <v/>
      </c>
      <c r="AB83" s="195" t="str">
        <f>IF(Dane!AB52="","",Dane!AB52)</f>
        <v/>
      </c>
      <c r="AC83" s="195" t="str">
        <f>IF(Dane!AC52="","",Dane!AC52)</f>
        <v/>
      </c>
      <c r="AD83" s="195" t="str">
        <f>IF(Dane!AD52="","",Dane!AD52)</f>
        <v/>
      </c>
      <c r="AE83" s="195" t="str">
        <f>IF(Dane!AE52="","",Dane!AE52)</f>
        <v/>
      </c>
      <c r="AF83" s="195" t="str">
        <f>IF(Dane!AF52="","",Dane!AF52)</f>
        <v/>
      </c>
      <c r="AG83" s="195" t="str">
        <f>IF(Dane!AG52="","",Dane!AG52)</f>
        <v/>
      </c>
      <c r="AH83" s="195" t="str">
        <f>IF(Dane!AH52="","",Dane!AH52)</f>
        <v/>
      </c>
      <c r="AI83" s="195" t="str">
        <f>IF(Dane!AI52="","",Dane!AI52)</f>
        <v/>
      </c>
      <c r="AJ83" s="195" t="str">
        <f>IF(Dane!AJ52="","",Dane!AJ52)</f>
        <v/>
      </c>
      <c r="AK83" s="195">
        <f>IF($C83="","",IF(H$80="","",IF(G$80="Faza inwest.",0,ROUND(SUM($G83:G83)*$E83,2))))</f>
        <v>0</v>
      </c>
      <c r="AL83" s="195">
        <f>IF($C83="","",IF(H$80="","",IF(H$80="Faza inwest.",0,IF($C83=SUM($AK83:AK83),0,IF(SUM($G83:H83)-SUM($AK83:AK83)&lt;=SUM($G83:H83)*$E83,SUM($G83:H83)-SUM($AK83:AK83),ROUND(SUM($G83:H83)*$E83,2))))))</f>
        <v>0</v>
      </c>
      <c r="AM83" s="195">
        <f>IF($C83="","",IF(I$80="","",IF(I$80="Faza inwest.",0,IF($C83=SUM($AK83:AL83),0,IF(SUM($G83:I83)-SUM($AK83:AL83)&lt;=SUM($G83:I83)*$E83,SUM($G83:I83)-SUM($AK83:AL83),ROUND(SUM($G83:I83)*$E83,2))))))</f>
        <v>0</v>
      </c>
      <c r="AN83" s="195">
        <f>IF($C83="","",IF(J$80="","",IF(J$80="Faza inwest.",0,IF($C83=SUM($AK83:AM83),0,IF(SUM($G83:J83)-SUM($AK83:AM83)&lt;=SUM($G83:J83)*$E83,SUM($G83:J83)-SUM($AK83:AM83),ROUND(SUM($G83:J83)*$E83,2))))))</f>
        <v>0</v>
      </c>
      <c r="AO83" s="195">
        <f>IF($C83="","",IF(K$80="","",IF(K$80="Faza inwest.",0,IF($C83=SUM($AK83:AN83),0,IF(SUM($G83:K83)-SUM($AK83:AN83)&lt;=SUM($G83:K83)*$E83,SUM($G83:K83)-SUM($AK83:AN83),ROUND(SUM($G83:K83)*$E83,2))))))</f>
        <v>0</v>
      </c>
      <c r="AP83" s="195">
        <f>IF($C83="","",IF(L$80="","",IF(L$80="Faza inwest.",0,IF($C83=SUM($AK83:AO83),0,IF(SUM($G83:L83)-SUM($AK83:AO83)&lt;=SUM($G83:L83)*$E83,SUM($G83:L83)-SUM($AK83:AO83),ROUND(SUM($G83:L83)*$E83,2))))))</f>
        <v>0</v>
      </c>
      <c r="AQ83" s="195">
        <f>IF($C83="","",IF(M$80="","",IF(M$80="Faza inwest.",0,IF($C83=SUM($AK83:AP83),0,IF(SUM($G83:M83)-SUM($AK83:AP83)&lt;=SUM($G83:M83)*$E83,SUM($G83:M83)-SUM($AK83:AP83),ROUND(SUM($G83:M83)*$E83,2))))))</f>
        <v>0</v>
      </c>
      <c r="AR83" s="195">
        <f>IF($C83="","",IF(N$80="","",IF(N$80="Faza inwest.",0,IF($C83=SUM($AK83:AQ83),0,IF(SUM($G83:N83)-SUM($AK83:AQ83)&lt;=SUM($G83:N83)*$E83,SUM($G83:N83)-SUM($AK83:AQ83),ROUND(SUM($G83:N83)*$E83,2))))))</f>
        <v>0</v>
      </c>
      <c r="AS83" s="195">
        <f>IF($C83="","",IF(O$80="","",IF(O$80="Faza inwest.",0,IF($C83=SUM($AK83:AR83),0,IF(SUM($G83:O83)-SUM($AK83:AR83)&lt;=SUM($G83:O83)*$E83,SUM($G83:O83)-SUM($AK83:AR83),ROUND(SUM($G83:O83)*$E83,2))))))</f>
        <v>0</v>
      </c>
      <c r="AT83" s="195">
        <f>IF($C83="","",IF(P$80="","",IF(P$80="Faza inwest.",0,IF($C83=SUM($AK83:AS83),0,IF(SUM($G83:P83)-SUM($AK83:AS83)&lt;=SUM($G83:P83)*$E83,SUM($G83:P83)-SUM($AK83:AS83),ROUND(SUM($G83:P83)*$E83,2))))))</f>
        <v>0</v>
      </c>
      <c r="AU83" s="195">
        <f>IF($C83="","",IF(Q$80="","",IF(Q$80="Faza inwest.",0,IF($C83=SUM($AK83:AT83),0,IF(SUM($G83:Q83)-SUM($AK83:AT83)&lt;=SUM($G83:Q83)*$E83,SUM($G83:Q83)-SUM($AK83:AT83),ROUND(SUM($G83:Q83)*$E83,2))))))</f>
        <v>0</v>
      </c>
      <c r="AV83" s="195">
        <f>IF($C83="","",IF(R$80="","",IF(R$80="Faza inwest.",0,IF($C83=SUM($AK83:AU83),0,IF(SUM($G83:R83)-SUM($AK83:AU83)&lt;=SUM($G83:R83)*$E83,SUM($G83:R83)-SUM($AK83:AU83),ROUND(SUM($G83:R83)*$E83,2))))))</f>
        <v>0</v>
      </c>
      <c r="AW83" s="195">
        <f>IF($C83="","",IF(S$80="","",IF(S$80="Faza inwest.",0,IF($C83=SUM($AK83:AV83),0,IF(SUM($G83:S83)-SUM($AK83:AV83)&lt;=SUM($G83:S83)*$E83,SUM($G83:S83)-SUM($AK83:AV83),ROUND(SUM($G83:S83)*$E83,2))))))</f>
        <v>0</v>
      </c>
      <c r="AX83" s="195">
        <f>IF($C83="","",IF(T$80="","",IF(T$80="Faza inwest.",0,IF($C83=SUM($AK83:AW83),0,IF(SUM($G83:T83)-SUM($AK83:AW83)&lt;=SUM($G83:T83)*$E83,SUM($G83:T83)-SUM($AK83:AW83),ROUND(SUM($G83:T83)*$E83,2))))))</f>
        <v>0</v>
      </c>
      <c r="AY83" s="195">
        <f>IF($C83="","",IF(U$80="","",IF(U$80="Faza inwest.",0,IF($C83=SUM($AK83:AX83),0,IF(SUM($G83:U83)-SUM($AK83:AX83)&lt;=SUM($G83:U83)*$E83,SUM($G83:U83)-SUM($AK83:AX83),ROUND(SUM($G83:U83)*$E83,2))))))</f>
        <v>0</v>
      </c>
      <c r="AZ83" s="195" t="str">
        <f>IF($C83="","",IF(V$80="","",IF(V$80="Faza inwest.",0,IF($C83=SUM($AK83:AY83),0,IF(SUM($G83:V83)-SUM($AK83:AY83)&lt;=SUM($G83:V83)*$E83,SUM($G83:V83)-SUM($AK83:AY83),ROUND(SUM($G83:V83)*$E83,2))))))</f>
        <v/>
      </c>
      <c r="BA83" s="195" t="str">
        <f>IF($C83="","",IF(W$80="","",IF(W$80="Faza inwest.",0,IF($C83=SUM($AK83:AZ83),0,IF(SUM($G83:W83)-SUM($AK83:AZ83)&lt;=SUM($G83:W83)*$E83,SUM($G83:W83)-SUM($AK83:AZ83),ROUND(SUM($G83:W83)*$E83,2))))))</f>
        <v/>
      </c>
      <c r="BB83" s="195" t="str">
        <f>IF($C83="","",IF(X$80="","",IF(X$80="Faza inwest.",0,IF($C83=SUM($AK83:BA83),0,IF(SUM($G83:X83)-SUM($AK83:BA83)&lt;=SUM($G83:X83)*$E83,SUM($G83:X83)-SUM($AK83:BA83),ROUND(SUM($G83:X83)*$E83,2))))))</f>
        <v/>
      </c>
      <c r="BC83" s="195" t="str">
        <f>IF($C83="","",IF(Y$80="","",IF(Y$80="Faza inwest.",0,IF($C83=SUM($AK83:BB83),0,IF(SUM($G83:Y83)-SUM($AK83:BB83)&lt;=SUM($G83:Y83)*$E83,SUM($G83:Y83)-SUM($AK83:BB83),ROUND(SUM($G83:Y83)*$E83,2))))))</f>
        <v/>
      </c>
      <c r="BD83" s="195" t="str">
        <f>IF($C83="","",IF(Z$80="","",IF(Z$80="Faza inwest.",0,IF($C83=SUM($AK83:BC83),0,IF(SUM($G83:Z83)-SUM($AK83:BC83)&lt;=SUM($G83:Z83)*$E83,SUM($G83:Z83)-SUM($AK83:BC83),ROUND(SUM($G83:Z83)*$E83,2))))))</f>
        <v/>
      </c>
      <c r="BE83" s="195" t="str">
        <f>IF($C83="","",IF(AA$80="","",IF(AA$80="Faza inwest.",0,IF($C83=SUM($AK83:BD83),0,IF(SUM($G83:AA83)-SUM($AK83:BD83)&lt;=SUM($G83:AA83)*$E83,SUM($G83:AA83)-SUM($AK83:BD83),ROUND(SUM($G83:AA83)*$E83,2))))))</f>
        <v/>
      </c>
      <c r="BF83" s="195" t="str">
        <f>IF($C83="","",IF(AB$80="","",IF(AB$80="Faza inwest.",0,IF($C83=SUM($AK83:BE83),0,IF(SUM($G83:AB83)-SUM($AK83:BE83)&lt;=SUM($G83:AB83)*$E83,SUM($G83:AB83)-SUM($AK83:BE83),ROUND(SUM($G83:AB83)*$E83,2))))))</f>
        <v/>
      </c>
      <c r="BG83" s="195" t="str">
        <f>IF($C83="","",IF(AC$80="","",IF(AC$80="Faza inwest.",0,IF($C83=SUM($AK83:BF83),0,IF(SUM($G83:AC83)-SUM($AK83:BF83)&lt;=SUM($G83:AC83)*$E83,SUM($G83:AC83)-SUM($AK83:BF83),ROUND(SUM($G83:AC83)*$E83,2))))))</f>
        <v/>
      </c>
      <c r="BH83" s="195" t="str">
        <f>IF($C83="","",IF(AD$80="","",IF(AD$80="Faza inwest.",0,IF($C83=SUM($AK83:BG83),0,IF(SUM($G83:AD83)-SUM($AK83:BG83)&lt;=SUM($G83:AD83)*$E83,SUM($G83:AD83)-SUM($AK83:BG83),ROUND(SUM($G83:AD83)*$E83,2))))))</f>
        <v/>
      </c>
      <c r="BI83" s="195" t="str">
        <f>IF($C83="","",IF(AE$80="","",IF(AE$80="Faza inwest.",0,IF($C83=SUM($AK83:BH83),0,IF(SUM($G83:AE83)-SUM($AK83:BH83)&lt;=SUM($G83:AE83)*$E83,SUM($G83:AE83)-SUM($AK83:BH83),ROUND(SUM($G83:AE83)*$E83,2))))))</f>
        <v/>
      </c>
      <c r="BJ83" s="195" t="str">
        <f>IF($C83="","",IF(AF$80="","",IF(AF$80="Faza inwest.",0,IF($C83=SUM($AK83:BI83),0,IF(SUM($G83:AF83)-SUM($AK83:BI83)&lt;=SUM($G83:AF83)*$E83,SUM($G83:AF83)-SUM($AK83:BI83),ROUND(SUM($G83:AF83)*$E83,2))))))</f>
        <v/>
      </c>
      <c r="BK83" s="195" t="str">
        <f>IF($C83="","",IF(AG$80="","",IF(AG$80="Faza inwest.",0,IF($C83=SUM($AK83:BJ83),0,IF(SUM($G83:AG83)-SUM($AK83:BJ83)&lt;=SUM($G83:AG83)*$E83,SUM($G83:AG83)-SUM($AK83:BJ83),ROUND(SUM($G83:AG83)*$E83,2))))))</f>
        <v/>
      </c>
      <c r="BL83" s="195" t="str">
        <f>IF($C83="","",IF(AH$80="","",IF(AH$80="Faza inwest.",0,IF($C83=SUM($AK83:BK83),0,IF(SUM($G83:AH83)-SUM($AK83:BK83)&lt;=SUM($G83:AH83)*$E83,SUM($G83:AH83)-SUM($AK83:BK83),ROUND(SUM($G83:AH83)*$E83,2))))))</f>
        <v/>
      </c>
      <c r="BM83" s="195" t="str">
        <f>IF($C83="","",IF(AI$80="","",IF(AI$80="Faza inwest.",0,IF($C83=SUM($AK83:BL83),0,IF(SUM($G83:AI83)-SUM($AK83:BL83)&lt;=SUM($G83:AI83)*$E83,SUM($G83:AI83)-SUM($AK83:BL83),ROUND(SUM($G83:AI83)*$E83,2))))))</f>
        <v/>
      </c>
      <c r="BN83" s="195" t="str">
        <f>IF($C83="","",IF(AJ$80="","",IF(AJ$80="Faza inwest.",0,IF($C83=SUM($AK83:BM83),0,IF(SUM($G83:AJ83)-SUM($AK83:BM83)&lt;=SUM($G83:AJ83)*$E83,SUM($G83:AJ83)-SUM($AK83:BM83),ROUND(SUM($G83:AJ83)*$E83,2))))))</f>
        <v/>
      </c>
    </row>
    <row r="84" spans="1:66" s="70" customFormat="1">
      <c r="A84" s="94">
        <f>IF(Dane!A53="","",Dane!A53)</f>
        <v>3</v>
      </c>
      <c r="B84" s="204" t="str">
        <f>IF(Dane!B53="","",Dane!B53)</f>
        <v>Środki trwałe pow. 10 000 zł  (30%)</v>
      </c>
      <c r="C84" s="205">
        <f>IF(Dane!C53="","",Dane!C53)</f>
        <v>125000</v>
      </c>
      <c r="D84" s="278">
        <f>IF(Dane!D53="","",Dane!D53)</f>
        <v>0.23</v>
      </c>
      <c r="E84" s="601">
        <f>IF(Dane!E53="","",Dane!E53)</f>
        <v>0.3</v>
      </c>
      <c r="F84" s="193" t="str">
        <f>IF(Dane!F53="","",Dane!F53)</f>
        <v/>
      </c>
      <c r="G84" s="195">
        <f>IF(Dane!G53="","",Dane!G53)</f>
        <v>0</v>
      </c>
      <c r="H84" s="195">
        <f>IF(Dane!H53="","",Dane!H53)</f>
        <v>125000</v>
      </c>
      <c r="I84" s="195" t="str">
        <f>IF(Dane!I53="","",Dane!I53)</f>
        <v/>
      </c>
      <c r="J84" s="195" t="str">
        <f>IF(Dane!J53="","",Dane!J53)</f>
        <v/>
      </c>
      <c r="K84" s="195" t="str">
        <f>IF(Dane!K53="","",Dane!K53)</f>
        <v/>
      </c>
      <c r="L84" s="195" t="str">
        <f>IF(Dane!L53="","",Dane!L53)</f>
        <v/>
      </c>
      <c r="M84" s="195" t="str">
        <f>IF(Dane!M53="","",Dane!M53)</f>
        <v/>
      </c>
      <c r="N84" s="195" t="str">
        <f>IF(Dane!N53="","",Dane!N53)</f>
        <v/>
      </c>
      <c r="O84" s="195" t="str">
        <f>IF(Dane!O53="","",Dane!O53)</f>
        <v/>
      </c>
      <c r="P84" s="195" t="str">
        <f>IF(Dane!P53="","",Dane!P53)</f>
        <v/>
      </c>
      <c r="Q84" s="195" t="str">
        <f>IF(Dane!Q53="","",Dane!Q53)</f>
        <v/>
      </c>
      <c r="R84" s="195" t="str">
        <f>IF(Dane!R53="","",Dane!R53)</f>
        <v/>
      </c>
      <c r="S84" s="195" t="str">
        <f>IF(Dane!S53="","",Dane!S53)</f>
        <v/>
      </c>
      <c r="T84" s="195" t="str">
        <f>IF(Dane!T53="","",Dane!T53)</f>
        <v/>
      </c>
      <c r="U84" s="195" t="str">
        <f>IF(Dane!U53="","",Dane!U53)</f>
        <v/>
      </c>
      <c r="V84" s="195" t="str">
        <f>IF(Dane!V53="","",Dane!V53)</f>
        <v/>
      </c>
      <c r="W84" s="195" t="str">
        <f>IF(Dane!W53="","",Dane!W53)</f>
        <v/>
      </c>
      <c r="X84" s="195" t="str">
        <f>IF(Dane!X53="","",Dane!X53)</f>
        <v/>
      </c>
      <c r="Y84" s="195" t="str">
        <f>IF(Dane!Y53="","",Dane!Y53)</f>
        <v/>
      </c>
      <c r="Z84" s="195" t="str">
        <f>IF(Dane!Z53="","",Dane!Z53)</f>
        <v/>
      </c>
      <c r="AA84" s="195" t="str">
        <f>IF(Dane!AA53="","",Dane!AA53)</f>
        <v/>
      </c>
      <c r="AB84" s="195" t="str">
        <f>IF(Dane!AB53="","",Dane!AB53)</f>
        <v/>
      </c>
      <c r="AC84" s="195" t="str">
        <f>IF(Dane!AC53="","",Dane!AC53)</f>
        <v/>
      </c>
      <c r="AD84" s="195" t="str">
        <f>IF(Dane!AD53="","",Dane!AD53)</f>
        <v/>
      </c>
      <c r="AE84" s="195" t="str">
        <f>IF(Dane!AE53="","",Dane!AE53)</f>
        <v/>
      </c>
      <c r="AF84" s="195" t="str">
        <f>IF(Dane!AF53="","",Dane!AF53)</f>
        <v/>
      </c>
      <c r="AG84" s="195" t="str">
        <f>IF(Dane!AG53="","",Dane!AG53)</f>
        <v/>
      </c>
      <c r="AH84" s="195" t="str">
        <f>IF(Dane!AH53="","",Dane!AH53)</f>
        <v/>
      </c>
      <c r="AI84" s="195" t="str">
        <f>IF(Dane!AI53="","",Dane!AI53)</f>
        <v/>
      </c>
      <c r="AJ84" s="195" t="str">
        <f>IF(Dane!AJ53="","",Dane!AJ53)</f>
        <v/>
      </c>
      <c r="AK84" s="195">
        <f>IF($C84="","",IF(H$80="","",IF(G$80="Faza inwest.",0,ROUND(SUM($G84:G84)*$E84,2))))</f>
        <v>0</v>
      </c>
      <c r="AL84" s="195">
        <f>IF($C84="","",IF(H$80="","",IF(H$80="Faza inwest.",0,IF($C84=SUM($AK84:AK84),0,IF(SUM($G84:H84)-SUM($AK84:AK84)&lt;=SUM($G84:H84)*$E84,SUM($G84:H84)-SUM($AK84:AK84),ROUND(SUM($G84:H84)*$E84,2))))))</f>
        <v>0</v>
      </c>
      <c r="AM84" s="195">
        <f>IF($C84="","",IF(I$80="","",IF(I$80="Faza inwest.",0,IF($C84=SUM($AK84:AL84),0,IF(SUM($G84:I84)-SUM($AK84:AL84)&lt;=SUM($G84:I84)*$E84,SUM($G84:I84)-SUM($AK84:AL84),ROUND(SUM($G84:I84)*$E84,2))))))</f>
        <v>37500</v>
      </c>
      <c r="AN84" s="195">
        <f>IF($C84="","",IF(J$80="","",IF(J$80="Faza inwest.",0,IF($C84=SUM($AK84:AM84),0,IF(SUM($G84:J84)-SUM($AK84:AM84)&lt;=SUM($G84:J84)*$E84,SUM($G84:J84)-SUM($AK84:AM84),ROUND(SUM($G84:J84)*$E84,2))))))</f>
        <v>37500</v>
      </c>
      <c r="AO84" s="195">
        <f>IF($C84="","",IF(K$80="","",IF(K$80="Faza inwest.",0,IF($C84=SUM($AK84:AN84),0,IF(SUM($G84:K84)-SUM($AK84:AN84)&lt;=SUM($G84:K84)*$E84,SUM($G84:K84)-SUM($AK84:AN84),ROUND(SUM($G84:K84)*$E84,2))))))</f>
        <v>37500</v>
      </c>
      <c r="AP84" s="195">
        <f>IF($C84="","",IF(L$80="","",IF(L$80="Faza inwest.",0,IF($C84=SUM($AK84:AO84),0,IF(SUM($G84:L84)-SUM($AK84:AO84)&lt;=SUM($G84:L84)*$E84,SUM($G84:L84)-SUM($AK84:AO84),ROUND(SUM($G84:L84)*$E84,2))))))</f>
        <v>12500</v>
      </c>
      <c r="AQ84" s="195">
        <f>IF($C84="","",IF(M$80="","",IF(M$80="Faza inwest.",0,IF($C84=SUM($AK84:AP84),0,IF(SUM($G84:M84)-SUM($AK84:AP84)&lt;=SUM($G84:M84)*$E84,SUM($G84:M84)-SUM($AK84:AP84),ROUND(SUM($G84:M84)*$E84,2))))))</f>
        <v>0</v>
      </c>
      <c r="AR84" s="195">
        <f>IF($C84="","",IF(N$80="","",IF(N$80="Faza inwest.",0,IF($C84=SUM($AK84:AQ84),0,IF(SUM($G84:N84)-SUM($AK84:AQ84)&lt;=SUM($G84:N84)*$E84,SUM($G84:N84)-SUM($AK84:AQ84),ROUND(SUM($G84:N84)*$E84,2))))))</f>
        <v>0</v>
      </c>
      <c r="AS84" s="195">
        <f>IF($C84="","",IF(O$80="","",IF(O$80="Faza inwest.",0,IF($C84=SUM($AK84:AR84),0,IF(SUM($G84:O84)-SUM($AK84:AR84)&lt;=SUM($G84:O84)*$E84,SUM($G84:O84)-SUM($AK84:AR84),ROUND(SUM($G84:O84)*$E84,2))))))</f>
        <v>0</v>
      </c>
      <c r="AT84" s="195">
        <f>IF($C84="","",IF(P$80="","",IF(P$80="Faza inwest.",0,IF($C84=SUM($AK84:AS84),0,IF(SUM($G84:P84)-SUM($AK84:AS84)&lt;=SUM($G84:P84)*$E84,SUM($G84:P84)-SUM($AK84:AS84),ROUND(SUM($G84:P84)*$E84,2))))))</f>
        <v>0</v>
      </c>
      <c r="AU84" s="195">
        <f>IF($C84="","",IF(Q$80="","",IF(Q$80="Faza inwest.",0,IF($C84=SUM($AK84:AT84),0,IF(SUM($G84:Q84)-SUM($AK84:AT84)&lt;=SUM($G84:Q84)*$E84,SUM($G84:Q84)-SUM($AK84:AT84),ROUND(SUM($G84:Q84)*$E84,2))))))</f>
        <v>0</v>
      </c>
      <c r="AV84" s="195">
        <f>IF($C84="","",IF(R$80="","",IF(R$80="Faza inwest.",0,IF($C84=SUM($AK84:AU84),0,IF(SUM($G84:R84)-SUM($AK84:AU84)&lt;=SUM($G84:R84)*$E84,SUM($G84:R84)-SUM($AK84:AU84),ROUND(SUM($G84:R84)*$E84,2))))))</f>
        <v>0</v>
      </c>
      <c r="AW84" s="195">
        <f>IF($C84="","",IF(S$80="","",IF(S$80="Faza inwest.",0,IF($C84=SUM($AK84:AV84),0,IF(SUM($G84:S84)-SUM($AK84:AV84)&lt;=SUM($G84:S84)*$E84,SUM($G84:S84)-SUM($AK84:AV84),ROUND(SUM($G84:S84)*$E84,2))))))</f>
        <v>0</v>
      </c>
      <c r="AX84" s="195">
        <f>IF($C84="","",IF(T$80="","",IF(T$80="Faza inwest.",0,IF($C84=SUM($AK84:AW84),0,IF(SUM($G84:T84)-SUM($AK84:AW84)&lt;=SUM($G84:T84)*$E84,SUM($G84:T84)-SUM($AK84:AW84),ROUND(SUM($G84:T84)*$E84,2))))))</f>
        <v>0</v>
      </c>
      <c r="AY84" s="195">
        <f>IF($C84="","",IF(U$80="","",IF(U$80="Faza inwest.",0,IF($C84=SUM($AK84:AX84),0,IF(SUM($G84:U84)-SUM($AK84:AX84)&lt;=SUM($G84:U84)*$E84,SUM($G84:U84)-SUM($AK84:AX84),ROUND(SUM($G84:U84)*$E84,2))))))</f>
        <v>0</v>
      </c>
      <c r="AZ84" s="195" t="str">
        <f>IF($C84="","",IF(V$80="","",IF(V$80="Faza inwest.",0,IF($C84=SUM($AK84:AY84),0,IF(SUM($G84:V84)-SUM($AK84:AY84)&lt;=SUM($G84:V84)*$E84,SUM($G84:V84)-SUM($AK84:AY84),ROUND(SUM($G84:V84)*$E84,2))))))</f>
        <v/>
      </c>
      <c r="BA84" s="195" t="str">
        <f>IF($C84="","",IF(W$80="","",IF(W$80="Faza inwest.",0,IF($C84=SUM($AK84:AZ84),0,IF(SUM($G84:W84)-SUM($AK84:AZ84)&lt;=SUM($G84:W84)*$E84,SUM($G84:W84)-SUM($AK84:AZ84),ROUND(SUM($G84:W84)*$E84,2))))))</f>
        <v/>
      </c>
      <c r="BB84" s="195" t="str">
        <f>IF($C84="","",IF(X$80="","",IF(X$80="Faza inwest.",0,IF($C84=SUM($AK84:BA84),0,IF(SUM($G84:X84)-SUM($AK84:BA84)&lt;=SUM($G84:X84)*$E84,SUM($G84:X84)-SUM($AK84:BA84),ROUND(SUM($G84:X84)*$E84,2))))))</f>
        <v/>
      </c>
      <c r="BC84" s="195" t="str">
        <f>IF($C84="","",IF(Y$80="","",IF(Y$80="Faza inwest.",0,IF($C84=SUM($AK84:BB84),0,IF(SUM($G84:Y84)-SUM($AK84:BB84)&lt;=SUM($G84:Y84)*$E84,SUM($G84:Y84)-SUM($AK84:BB84),ROUND(SUM($G84:Y84)*$E84,2))))))</f>
        <v/>
      </c>
      <c r="BD84" s="195" t="str">
        <f>IF($C84="","",IF(Z$80="","",IF(Z$80="Faza inwest.",0,IF($C84=SUM($AK84:BC84),0,IF(SUM($G84:Z84)-SUM($AK84:BC84)&lt;=SUM($G84:Z84)*$E84,SUM($G84:Z84)-SUM($AK84:BC84),ROUND(SUM($G84:Z84)*$E84,2))))))</f>
        <v/>
      </c>
      <c r="BE84" s="195" t="str">
        <f>IF($C84="","",IF(AA$80="","",IF(AA$80="Faza inwest.",0,IF($C84=SUM($AK84:BD84),0,IF(SUM($G84:AA84)-SUM($AK84:BD84)&lt;=SUM($G84:AA84)*$E84,SUM($G84:AA84)-SUM($AK84:BD84),ROUND(SUM($G84:AA84)*$E84,2))))))</f>
        <v/>
      </c>
      <c r="BF84" s="195" t="str">
        <f>IF($C84="","",IF(AB$80="","",IF(AB$80="Faza inwest.",0,IF($C84=SUM($AK84:BE84),0,IF(SUM($G84:AB84)-SUM($AK84:BE84)&lt;=SUM($G84:AB84)*$E84,SUM($G84:AB84)-SUM($AK84:BE84),ROUND(SUM($G84:AB84)*$E84,2))))))</f>
        <v/>
      </c>
      <c r="BG84" s="195" t="str">
        <f>IF($C84="","",IF(AC$80="","",IF(AC$80="Faza inwest.",0,IF($C84=SUM($AK84:BF84),0,IF(SUM($G84:AC84)-SUM($AK84:BF84)&lt;=SUM($G84:AC84)*$E84,SUM($G84:AC84)-SUM($AK84:BF84),ROUND(SUM($G84:AC84)*$E84,2))))))</f>
        <v/>
      </c>
      <c r="BH84" s="195" t="str">
        <f>IF($C84="","",IF(AD$80="","",IF(AD$80="Faza inwest.",0,IF($C84=SUM($AK84:BG84),0,IF(SUM($G84:AD84)-SUM($AK84:BG84)&lt;=SUM($G84:AD84)*$E84,SUM($G84:AD84)-SUM($AK84:BG84),ROUND(SUM($G84:AD84)*$E84,2))))))</f>
        <v/>
      </c>
      <c r="BI84" s="195" t="str">
        <f>IF($C84="","",IF(AE$80="","",IF(AE$80="Faza inwest.",0,IF($C84=SUM($AK84:BH84),0,IF(SUM($G84:AE84)-SUM($AK84:BH84)&lt;=SUM($G84:AE84)*$E84,SUM($G84:AE84)-SUM($AK84:BH84),ROUND(SUM($G84:AE84)*$E84,2))))))</f>
        <v/>
      </c>
      <c r="BJ84" s="195" t="str">
        <f>IF($C84="","",IF(AF$80="","",IF(AF$80="Faza inwest.",0,IF($C84=SUM($AK84:BI84),0,IF(SUM($G84:AF84)-SUM($AK84:BI84)&lt;=SUM($G84:AF84)*$E84,SUM($G84:AF84)-SUM($AK84:BI84),ROUND(SUM($G84:AF84)*$E84,2))))))</f>
        <v/>
      </c>
      <c r="BK84" s="195" t="str">
        <f>IF($C84="","",IF(AG$80="","",IF(AG$80="Faza inwest.",0,IF($C84=SUM($AK84:BJ84),0,IF(SUM($G84:AG84)-SUM($AK84:BJ84)&lt;=SUM($G84:AG84)*$E84,SUM($G84:AG84)-SUM($AK84:BJ84),ROUND(SUM($G84:AG84)*$E84,2))))))</f>
        <v/>
      </c>
      <c r="BL84" s="195" t="str">
        <f>IF($C84="","",IF(AH$80="","",IF(AH$80="Faza inwest.",0,IF($C84=SUM($AK84:BK84),0,IF(SUM($G84:AH84)-SUM($AK84:BK84)&lt;=SUM($G84:AH84)*$E84,SUM($G84:AH84)-SUM($AK84:BK84),ROUND(SUM($G84:AH84)*$E84,2))))))</f>
        <v/>
      </c>
      <c r="BM84" s="195" t="str">
        <f>IF($C84="","",IF(AI$80="","",IF(AI$80="Faza inwest.",0,IF($C84=SUM($AK84:BL84),0,IF(SUM($G84:AI84)-SUM($AK84:BL84)&lt;=SUM($G84:AI84)*$E84,SUM($G84:AI84)-SUM($AK84:BL84),ROUND(SUM($G84:AI84)*$E84,2))))))</f>
        <v/>
      </c>
      <c r="BN84" s="195" t="str">
        <f>IF($C84="","",IF(AJ$80="","",IF(AJ$80="Faza inwest.",0,IF($C84=SUM($AK84:BM84),0,IF(SUM($G84:AJ84)-SUM($AK84:BM84)&lt;=SUM($G84:AJ84)*$E84,SUM($G84:AJ84)-SUM($AK84:BM84),ROUND(SUM($G84:AJ84)*$E84,2))))))</f>
        <v/>
      </c>
    </row>
    <row r="85" spans="1:66" s="70" customFormat="1">
      <c r="A85" s="94">
        <f>IF(Dane!A54="","",Dane!A54)</f>
        <v>4</v>
      </c>
      <c r="B85" s="204" t="str">
        <f>IF(Dane!B54="","",Dane!B54)</f>
        <v>Wartości niematerialne i prawne (20%)</v>
      </c>
      <c r="C85" s="205">
        <f>IF(Dane!C54="","",Dane!C54)</f>
        <v>305000</v>
      </c>
      <c r="D85" s="278">
        <f>IF(Dane!D54="","",Dane!D54)</f>
        <v>0.23</v>
      </c>
      <c r="E85" s="601">
        <f>IF(Dane!E54="","",Dane!E54)</f>
        <v>0.2</v>
      </c>
      <c r="F85" s="193" t="str">
        <f>IF(Dane!F54="","",Dane!F54)</f>
        <v/>
      </c>
      <c r="G85" s="195">
        <f>IF(Dane!G54="","",Dane!G54)</f>
        <v>0</v>
      </c>
      <c r="H85" s="195">
        <f>IF(Dane!H54="","",Dane!H54)</f>
        <v>305000</v>
      </c>
      <c r="I85" s="195" t="str">
        <f>IF(Dane!I54="","",Dane!I54)</f>
        <v/>
      </c>
      <c r="J85" s="195" t="str">
        <f>IF(Dane!J54="","",Dane!J54)</f>
        <v/>
      </c>
      <c r="K85" s="195" t="str">
        <f>IF(Dane!K54="","",Dane!K54)</f>
        <v/>
      </c>
      <c r="L85" s="195" t="str">
        <f>IF(Dane!L54="","",Dane!L54)</f>
        <v/>
      </c>
      <c r="M85" s="195" t="str">
        <f>IF(Dane!M54="","",Dane!M54)</f>
        <v/>
      </c>
      <c r="N85" s="195" t="str">
        <f>IF(Dane!N54="","",Dane!N54)</f>
        <v/>
      </c>
      <c r="O85" s="195" t="str">
        <f>IF(Dane!O54="","",Dane!O54)</f>
        <v/>
      </c>
      <c r="P85" s="195" t="str">
        <f>IF(Dane!P54="","",Dane!P54)</f>
        <v/>
      </c>
      <c r="Q85" s="195" t="str">
        <f>IF(Dane!Q54="","",Dane!Q54)</f>
        <v/>
      </c>
      <c r="R85" s="195" t="str">
        <f>IF(Dane!R54="","",Dane!R54)</f>
        <v/>
      </c>
      <c r="S85" s="195" t="str">
        <f>IF(Dane!S54="","",Dane!S54)</f>
        <v/>
      </c>
      <c r="T85" s="195" t="str">
        <f>IF(Dane!T54="","",Dane!T54)</f>
        <v/>
      </c>
      <c r="U85" s="195" t="str">
        <f>IF(Dane!U54="","",Dane!U54)</f>
        <v/>
      </c>
      <c r="V85" s="195" t="str">
        <f>IF(Dane!V54="","",Dane!V54)</f>
        <v/>
      </c>
      <c r="W85" s="195" t="str">
        <f>IF(Dane!W54="","",Dane!W54)</f>
        <v/>
      </c>
      <c r="X85" s="195" t="str">
        <f>IF(Dane!X54="","",Dane!X54)</f>
        <v/>
      </c>
      <c r="Y85" s="195" t="str">
        <f>IF(Dane!Y54="","",Dane!Y54)</f>
        <v/>
      </c>
      <c r="Z85" s="195" t="str">
        <f>IF(Dane!Z54="","",Dane!Z54)</f>
        <v/>
      </c>
      <c r="AA85" s="195" t="str">
        <f>IF(Dane!AA54="","",Dane!AA54)</f>
        <v/>
      </c>
      <c r="AB85" s="195" t="str">
        <f>IF(Dane!AB54="","",Dane!AB54)</f>
        <v/>
      </c>
      <c r="AC85" s="195" t="str">
        <f>IF(Dane!AC54="","",Dane!AC54)</f>
        <v/>
      </c>
      <c r="AD85" s="195" t="str">
        <f>IF(Dane!AD54="","",Dane!AD54)</f>
        <v/>
      </c>
      <c r="AE85" s="195" t="str">
        <f>IF(Dane!AE54="","",Dane!AE54)</f>
        <v/>
      </c>
      <c r="AF85" s="195" t="str">
        <f>IF(Dane!AF54="","",Dane!AF54)</f>
        <v/>
      </c>
      <c r="AG85" s="195" t="str">
        <f>IF(Dane!AG54="","",Dane!AG54)</f>
        <v/>
      </c>
      <c r="AH85" s="195" t="str">
        <f>IF(Dane!AH54="","",Dane!AH54)</f>
        <v/>
      </c>
      <c r="AI85" s="195" t="str">
        <f>IF(Dane!AI54="","",Dane!AI54)</f>
        <v/>
      </c>
      <c r="AJ85" s="195" t="str">
        <f>IF(Dane!AJ54="","",Dane!AJ54)</f>
        <v/>
      </c>
      <c r="AK85" s="195">
        <f>IF($C85="","",IF(H$80="","",IF(G$80="Faza inwest.",0,ROUND(SUM($G85:G85)*$E85,2))))</f>
        <v>0</v>
      </c>
      <c r="AL85" s="195">
        <f>IF($C85="","",IF(H$80="","",IF(H$80="Faza inwest.",0,IF($C85=SUM($AK85:AK85),0,IF(SUM($G85:H85)-SUM($AK85:AK85)&lt;=SUM($G85:H85)*$E85,SUM($G85:H85)-SUM($AK85:AK85),ROUND(SUM($G85:H85)*$E85,2))))))</f>
        <v>0</v>
      </c>
      <c r="AM85" s="195">
        <f>IF($C85="","",IF(I$80="","",IF(I$80="Faza inwest.",0,IF($C85=SUM($AK85:AL85),0,IF(SUM($G85:I85)-SUM($AK85:AL85)&lt;=SUM($G85:I85)*$E85,SUM($G85:I85)-SUM($AK85:AL85),ROUND(SUM($G85:I85)*$E85,2))))))</f>
        <v>61000</v>
      </c>
      <c r="AN85" s="195">
        <f>IF($C85="","",IF(J$80="","",IF(J$80="Faza inwest.",0,IF($C85=SUM($AK85:AM85),0,IF(SUM($G85:J85)-SUM($AK85:AM85)&lt;=SUM($G85:J85)*$E85,SUM($G85:J85)-SUM($AK85:AM85),ROUND(SUM($G85:J85)*$E85,2))))))</f>
        <v>61000</v>
      </c>
      <c r="AO85" s="195">
        <f>IF($C85="","",IF(K$80="","",IF(K$80="Faza inwest.",0,IF($C85=SUM($AK85:AN85),0,IF(SUM($G85:K85)-SUM($AK85:AN85)&lt;=SUM($G85:K85)*$E85,SUM($G85:K85)-SUM($AK85:AN85),ROUND(SUM($G85:K85)*$E85,2))))))</f>
        <v>61000</v>
      </c>
      <c r="AP85" s="195">
        <f>IF($C85="","",IF(L$80="","",IF(L$80="Faza inwest.",0,IF($C85=SUM($AK85:AO85),0,IF(SUM($G85:L85)-SUM($AK85:AO85)&lt;=SUM($G85:L85)*$E85,SUM($G85:L85)-SUM($AK85:AO85),ROUND(SUM($G85:L85)*$E85,2))))))</f>
        <v>61000</v>
      </c>
      <c r="AQ85" s="195">
        <f>IF($C85="","",IF(M$80="","",IF(M$80="Faza inwest.",0,IF($C85=SUM($AK85:AP85),0,IF(SUM($G85:M85)-SUM($AK85:AP85)&lt;=SUM($G85:M85)*$E85,SUM($G85:M85)-SUM($AK85:AP85),ROUND(SUM($G85:M85)*$E85,2))))))</f>
        <v>61000</v>
      </c>
      <c r="AR85" s="195">
        <f>IF($C85="","",IF(N$80="","",IF(N$80="Faza inwest.",0,IF($C85=SUM($AK85:AQ85),0,IF(SUM($G85:N85)-SUM($AK85:AQ85)&lt;=SUM($G85:N85)*$E85,SUM($G85:N85)-SUM($AK85:AQ85),ROUND(SUM($G85:N85)*$E85,2))))))</f>
        <v>0</v>
      </c>
      <c r="AS85" s="195">
        <f>IF($C85="","",IF(O$80="","",IF(O$80="Faza inwest.",0,IF($C85=SUM($AK85:AR85),0,IF(SUM($G85:O85)-SUM($AK85:AR85)&lt;=SUM($G85:O85)*$E85,SUM($G85:O85)-SUM($AK85:AR85),ROUND(SUM($G85:O85)*$E85,2))))))</f>
        <v>0</v>
      </c>
      <c r="AT85" s="195">
        <f>IF($C85="","",IF(P$80="","",IF(P$80="Faza inwest.",0,IF($C85=SUM($AK85:AS85),0,IF(SUM($G85:P85)-SUM($AK85:AS85)&lt;=SUM($G85:P85)*$E85,SUM($G85:P85)-SUM($AK85:AS85),ROUND(SUM($G85:P85)*$E85,2))))))</f>
        <v>0</v>
      </c>
      <c r="AU85" s="195">
        <f>IF($C85="","",IF(Q$80="","",IF(Q$80="Faza inwest.",0,IF($C85=SUM($AK85:AT85),0,IF(SUM($G85:Q85)-SUM($AK85:AT85)&lt;=SUM($G85:Q85)*$E85,SUM($G85:Q85)-SUM($AK85:AT85),ROUND(SUM($G85:Q85)*$E85,2))))))</f>
        <v>0</v>
      </c>
      <c r="AV85" s="195">
        <f>IF($C85="","",IF(R$80="","",IF(R$80="Faza inwest.",0,IF($C85=SUM($AK85:AU85),0,IF(SUM($G85:R85)-SUM($AK85:AU85)&lt;=SUM($G85:R85)*$E85,SUM($G85:R85)-SUM($AK85:AU85),ROUND(SUM($G85:R85)*$E85,2))))))</f>
        <v>0</v>
      </c>
      <c r="AW85" s="195">
        <f>IF($C85="","",IF(S$80="","",IF(S$80="Faza inwest.",0,IF($C85=SUM($AK85:AV85),0,IF(SUM($G85:S85)-SUM($AK85:AV85)&lt;=SUM($G85:S85)*$E85,SUM($G85:S85)-SUM($AK85:AV85),ROUND(SUM($G85:S85)*$E85,2))))))</f>
        <v>0</v>
      </c>
      <c r="AX85" s="195">
        <f>IF($C85="","",IF(T$80="","",IF(T$80="Faza inwest.",0,IF($C85=SUM($AK85:AW85),0,IF(SUM($G85:T85)-SUM($AK85:AW85)&lt;=SUM($G85:T85)*$E85,SUM($G85:T85)-SUM($AK85:AW85),ROUND(SUM($G85:T85)*$E85,2))))))</f>
        <v>0</v>
      </c>
      <c r="AY85" s="195">
        <f>IF($C85="","",IF(U$80="","",IF(U$80="Faza inwest.",0,IF($C85=SUM($AK85:AX85),0,IF(SUM($G85:U85)-SUM($AK85:AX85)&lt;=SUM($G85:U85)*$E85,SUM($G85:U85)-SUM($AK85:AX85),ROUND(SUM($G85:U85)*$E85,2))))))</f>
        <v>0</v>
      </c>
      <c r="AZ85" s="195" t="str">
        <f>IF($C85="","",IF(V$80="","",IF(V$80="Faza inwest.",0,IF($C85=SUM($AK85:AY85),0,IF(SUM($G85:V85)-SUM($AK85:AY85)&lt;=SUM($G85:V85)*$E85,SUM($G85:V85)-SUM($AK85:AY85),ROUND(SUM($G85:V85)*$E85,2))))))</f>
        <v/>
      </c>
      <c r="BA85" s="195" t="str">
        <f>IF($C85="","",IF(W$80="","",IF(W$80="Faza inwest.",0,IF($C85=SUM($AK85:AZ85),0,IF(SUM($G85:W85)-SUM($AK85:AZ85)&lt;=SUM($G85:W85)*$E85,SUM($G85:W85)-SUM($AK85:AZ85),ROUND(SUM($G85:W85)*$E85,2))))))</f>
        <v/>
      </c>
      <c r="BB85" s="195" t="str">
        <f>IF($C85="","",IF(X$80="","",IF(X$80="Faza inwest.",0,IF($C85=SUM($AK85:BA85),0,IF(SUM($G85:X85)-SUM($AK85:BA85)&lt;=SUM($G85:X85)*$E85,SUM($G85:X85)-SUM($AK85:BA85),ROUND(SUM($G85:X85)*$E85,2))))))</f>
        <v/>
      </c>
      <c r="BC85" s="195" t="str">
        <f>IF($C85="","",IF(Y$80="","",IF(Y$80="Faza inwest.",0,IF($C85=SUM($AK85:BB85),0,IF(SUM($G85:Y85)-SUM($AK85:BB85)&lt;=SUM($G85:Y85)*$E85,SUM($G85:Y85)-SUM($AK85:BB85),ROUND(SUM($G85:Y85)*$E85,2))))))</f>
        <v/>
      </c>
      <c r="BD85" s="195" t="str">
        <f>IF($C85="","",IF(Z$80="","",IF(Z$80="Faza inwest.",0,IF($C85=SUM($AK85:BC85),0,IF(SUM($G85:Z85)-SUM($AK85:BC85)&lt;=SUM($G85:Z85)*$E85,SUM($G85:Z85)-SUM($AK85:BC85),ROUND(SUM($G85:Z85)*$E85,2))))))</f>
        <v/>
      </c>
      <c r="BE85" s="195" t="str">
        <f>IF($C85="","",IF(AA$80="","",IF(AA$80="Faza inwest.",0,IF($C85=SUM($AK85:BD85),0,IF(SUM($G85:AA85)-SUM($AK85:BD85)&lt;=SUM($G85:AA85)*$E85,SUM($G85:AA85)-SUM($AK85:BD85),ROUND(SUM($G85:AA85)*$E85,2))))))</f>
        <v/>
      </c>
      <c r="BF85" s="195" t="str">
        <f>IF($C85="","",IF(AB$80="","",IF(AB$80="Faza inwest.",0,IF($C85=SUM($AK85:BE85),0,IF(SUM($G85:AB85)-SUM($AK85:BE85)&lt;=SUM($G85:AB85)*$E85,SUM($G85:AB85)-SUM($AK85:BE85),ROUND(SUM($G85:AB85)*$E85,2))))))</f>
        <v/>
      </c>
      <c r="BG85" s="195" t="str">
        <f>IF($C85="","",IF(AC$80="","",IF(AC$80="Faza inwest.",0,IF($C85=SUM($AK85:BF85),0,IF(SUM($G85:AC85)-SUM($AK85:BF85)&lt;=SUM($G85:AC85)*$E85,SUM($G85:AC85)-SUM($AK85:BF85),ROUND(SUM($G85:AC85)*$E85,2))))))</f>
        <v/>
      </c>
      <c r="BH85" s="195" t="str">
        <f>IF($C85="","",IF(AD$80="","",IF(AD$80="Faza inwest.",0,IF($C85=SUM($AK85:BG85),0,IF(SUM($G85:AD85)-SUM($AK85:BG85)&lt;=SUM($G85:AD85)*$E85,SUM($G85:AD85)-SUM($AK85:BG85),ROUND(SUM($G85:AD85)*$E85,2))))))</f>
        <v/>
      </c>
      <c r="BI85" s="195" t="str">
        <f>IF($C85="","",IF(AE$80="","",IF(AE$80="Faza inwest.",0,IF($C85=SUM($AK85:BH85),0,IF(SUM($G85:AE85)-SUM($AK85:BH85)&lt;=SUM($G85:AE85)*$E85,SUM($G85:AE85)-SUM($AK85:BH85),ROUND(SUM($G85:AE85)*$E85,2))))))</f>
        <v/>
      </c>
      <c r="BJ85" s="195" t="str">
        <f>IF($C85="","",IF(AF$80="","",IF(AF$80="Faza inwest.",0,IF($C85=SUM($AK85:BI85),0,IF(SUM($G85:AF85)-SUM($AK85:BI85)&lt;=SUM($G85:AF85)*$E85,SUM($G85:AF85)-SUM($AK85:BI85),ROUND(SUM($G85:AF85)*$E85,2))))))</f>
        <v/>
      </c>
      <c r="BK85" s="195" t="str">
        <f>IF($C85="","",IF(AG$80="","",IF(AG$80="Faza inwest.",0,IF($C85=SUM($AK85:BJ85),0,IF(SUM($G85:AG85)-SUM($AK85:BJ85)&lt;=SUM($G85:AG85)*$E85,SUM($G85:AG85)-SUM($AK85:BJ85),ROUND(SUM($G85:AG85)*$E85,2))))))</f>
        <v/>
      </c>
      <c r="BL85" s="195" t="str">
        <f>IF($C85="","",IF(AH$80="","",IF(AH$80="Faza inwest.",0,IF($C85=SUM($AK85:BK85),0,IF(SUM($G85:AH85)-SUM($AK85:BK85)&lt;=SUM($G85:AH85)*$E85,SUM($G85:AH85)-SUM($AK85:BK85),ROUND(SUM($G85:AH85)*$E85,2))))))</f>
        <v/>
      </c>
      <c r="BM85" s="195" t="str">
        <f>IF($C85="","",IF(AI$80="","",IF(AI$80="Faza inwest.",0,IF($C85=SUM($AK85:BL85),0,IF(SUM($G85:AI85)-SUM($AK85:BL85)&lt;=SUM($G85:AI85)*$E85,SUM($G85:AI85)-SUM($AK85:BL85),ROUND(SUM($G85:AI85)*$E85,2))))))</f>
        <v/>
      </c>
      <c r="BN85" s="195" t="str">
        <f>IF($C85="","",IF(AJ$80="","",IF(AJ$80="Faza inwest.",0,IF($C85=SUM($AK85:BM85),0,IF(SUM($G85:AJ85)-SUM($AK85:BM85)&lt;=SUM($G85:AJ85)*$E85,SUM($G85:AJ85)-SUM($AK85:BM85),ROUND(SUM($G85:AJ85)*$E85,2))))))</f>
        <v/>
      </c>
    </row>
    <row r="86" spans="1:66" s="70" customFormat="1">
      <c r="A86" s="94">
        <f>IF(Dane!A55="","",Dane!A55)</f>
        <v>5</v>
      </c>
      <c r="B86" s="204" t="str">
        <f>IF(Dane!B55="","",Dane!B55)</f>
        <v>Środki trwałe, wartości niematerialne i prawne do 10 000 zł (100%)</v>
      </c>
      <c r="C86" s="205">
        <f>IF(Dane!C55="","",Dane!C55)</f>
        <v>57996.75</v>
      </c>
      <c r="D86" s="278">
        <f>IF(Dane!D55="","",Dane!D55)</f>
        <v>0.23</v>
      </c>
      <c r="E86" s="601">
        <f>IF(Dane!E55="","",Dane!E55)</f>
        <v>1</v>
      </c>
      <c r="F86" s="193" t="str">
        <f>IF(Dane!F55="","",Dane!F55)</f>
        <v/>
      </c>
      <c r="G86" s="195">
        <f>IF(Dane!G55="","",Dane!G55)</f>
        <v>26496.75</v>
      </c>
      <c r="H86" s="195">
        <f>IF(Dane!H55="","",Dane!H55)</f>
        <v>31500</v>
      </c>
      <c r="I86" s="195" t="str">
        <f>IF(Dane!I55="","",Dane!I55)</f>
        <v/>
      </c>
      <c r="J86" s="195" t="str">
        <f>IF(Dane!J55="","",Dane!J55)</f>
        <v/>
      </c>
      <c r="K86" s="195" t="str">
        <f>IF(Dane!K55="","",Dane!K55)</f>
        <v/>
      </c>
      <c r="L86" s="195" t="str">
        <f>IF(Dane!L55="","",Dane!L55)</f>
        <v/>
      </c>
      <c r="M86" s="195" t="str">
        <f>IF(Dane!M55="","",Dane!M55)</f>
        <v/>
      </c>
      <c r="N86" s="195" t="str">
        <f>IF(Dane!N55="","",Dane!N55)</f>
        <v/>
      </c>
      <c r="O86" s="195" t="str">
        <f>IF(Dane!O55="","",Dane!O55)</f>
        <v/>
      </c>
      <c r="P86" s="195" t="str">
        <f>IF(Dane!P55="","",Dane!P55)</f>
        <v/>
      </c>
      <c r="Q86" s="195" t="str">
        <f>IF(Dane!Q55="","",Dane!Q55)</f>
        <v/>
      </c>
      <c r="R86" s="195" t="str">
        <f>IF(Dane!R55="","",Dane!R55)</f>
        <v/>
      </c>
      <c r="S86" s="195" t="str">
        <f>IF(Dane!S55="","",Dane!S55)</f>
        <v/>
      </c>
      <c r="T86" s="195" t="str">
        <f>IF(Dane!T55="","",Dane!T55)</f>
        <v/>
      </c>
      <c r="U86" s="195" t="str">
        <f>IF(Dane!U55="","",Dane!U55)</f>
        <v/>
      </c>
      <c r="V86" s="195" t="str">
        <f>IF(Dane!V55="","",Dane!V55)</f>
        <v/>
      </c>
      <c r="W86" s="195" t="str">
        <f>IF(Dane!W55="","",Dane!W55)</f>
        <v/>
      </c>
      <c r="X86" s="195" t="str">
        <f>IF(Dane!X55="","",Dane!X55)</f>
        <v/>
      </c>
      <c r="Y86" s="195" t="str">
        <f>IF(Dane!Y55="","",Dane!Y55)</f>
        <v/>
      </c>
      <c r="Z86" s="195" t="str">
        <f>IF(Dane!Z55="","",Dane!Z55)</f>
        <v/>
      </c>
      <c r="AA86" s="195" t="str">
        <f>IF(Dane!AA55="","",Dane!AA55)</f>
        <v/>
      </c>
      <c r="AB86" s="195" t="str">
        <f>IF(Dane!AB55="","",Dane!AB55)</f>
        <v/>
      </c>
      <c r="AC86" s="195" t="str">
        <f>IF(Dane!AC55="","",Dane!AC55)</f>
        <v/>
      </c>
      <c r="AD86" s="195" t="str">
        <f>IF(Dane!AD55="","",Dane!AD55)</f>
        <v/>
      </c>
      <c r="AE86" s="195" t="str">
        <f>IF(Dane!AE55="","",Dane!AE55)</f>
        <v/>
      </c>
      <c r="AF86" s="195" t="str">
        <f>IF(Dane!AF55="","",Dane!AF55)</f>
        <v/>
      </c>
      <c r="AG86" s="195" t="str">
        <f>IF(Dane!AG55="","",Dane!AG55)</f>
        <v/>
      </c>
      <c r="AH86" s="195" t="str">
        <f>IF(Dane!AH55="","",Dane!AH55)</f>
        <v/>
      </c>
      <c r="AI86" s="195" t="str">
        <f>IF(Dane!AI55="","",Dane!AI55)</f>
        <v/>
      </c>
      <c r="AJ86" s="195" t="str">
        <f>IF(Dane!AJ55="","",Dane!AJ55)</f>
        <v/>
      </c>
      <c r="AK86" s="195">
        <f>IF($C86="","",IF(H$80="","",IF(G$80="Faza inwest.",0,ROUND(SUM($G86:G86)*$E86,2))))</f>
        <v>0</v>
      </c>
      <c r="AL86" s="195">
        <f>IF($C86="","",IF(H$80="","",IF(H$80="Faza inwest.",0,IF($C86=SUM($AK86:AK86),0,IF(SUM($G86:H86)-SUM($AK86:AK86)&lt;=SUM($G86:H86)*$E86,SUM($G86:H86)-SUM($AK86:AK86),ROUND(SUM($G86:H86)*$E86,2))))))</f>
        <v>0</v>
      </c>
      <c r="AM86" s="195">
        <f>IF($C86="","",IF(I$80="","",IF(I$80="Faza inwest.",0,IF($C86=SUM($AK86:AL86),0,IF(SUM($G86:I86)-SUM($AK86:AL86)&lt;=SUM($G86:I86)*$E86,SUM($G86:I86)-SUM($AK86:AL86),ROUND(SUM($G86:I86)*$E86,2))))))</f>
        <v>57996.75</v>
      </c>
      <c r="AN86" s="195">
        <f>IF($C86="","",IF(J$80="","",IF(J$80="Faza inwest.",0,IF($C86=SUM($AK86:AM86),0,IF(SUM($G86:J86)-SUM($AK86:AM86)&lt;=SUM($G86:J86)*$E86,SUM($G86:J86)-SUM($AK86:AM86),ROUND(SUM($G86:J86)*$E86,2))))))</f>
        <v>0</v>
      </c>
      <c r="AO86" s="195">
        <f>IF($C86="","",IF(K$80="","",IF(K$80="Faza inwest.",0,IF($C86=SUM($AK86:AN86),0,IF(SUM($G86:K86)-SUM($AK86:AN86)&lt;=SUM($G86:K86)*$E86,SUM($G86:K86)-SUM($AK86:AN86),ROUND(SUM($G86:K86)*$E86,2))))))</f>
        <v>0</v>
      </c>
      <c r="AP86" s="195">
        <f>IF($C86="","",IF(L$80="","",IF(L$80="Faza inwest.",0,IF($C86=SUM($AK86:AO86),0,IF(SUM($G86:L86)-SUM($AK86:AO86)&lt;=SUM($G86:L86)*$E86,SUM($G86:L86)-SUM($AK86:AO86),ROUND(SUM($G86:L86)*$E86,2))))))</f>
        <v>0</v>
      </c>
      <c r="AQ86" s="195">
        <f>IF($C86="","",IF(M$80="","",IF(M$80="Faza inwest.",0,IF($C86=SUM($AK86:AP86),0,IF(SUM($G86:M86)-SUM($AK86:AP86)&lt;=SUM($G86:M86)*$E86,SUM($G86:M86)-SUM($AK86:AP86),ROUND(SUM($G86:M86)*$E86,2))))))</f>
        <v>0</v>
      </c>
      <c r="AR86" s="195">
        <f>IF($C86="","",IF(N$80="","",IF(N$80="Faza inwest.",0,IF($C86=SUM($AK86:AQ86),0,IF(SUM($G86:N86)-SUM($AK86:AQ86)&lt;=SUM($G86:N86)*$E86,SUM($G86:N86)-SUM($AK86:AQ86),ROUND(SUM($G86:N86)*$E86,2))))))</f>
        <v>0</v>
      </c>
      <c r="AS86" s="195">
        <f>IF($C86="","",IF(O$80="","",IF(O$80="Faza inwest.",0,IF($C86=SUM($AK86:AR86),0,IF(SUM($G86:O86)-SUM($AK86:AR86)&lt;=SUM($G86:O86)*$E86,SUM($G86:O86)-SUM($AK86:AR86),ROUND(SUM($G86:O86)*$E86,2))))))</f>
        <v>0</v>
      </c>
      <c r="AT86" s="195">
        <f>IF($C86="","",IF(P$80="","",IF(P$80="Faza inwest.",0,IF($C86=SUM($AK86:AS86),0,IF(SUM($G86:P86)-SUM($AK86:AS86)&lt;=SUM($G86:P86)*$E86,SUM($G86:P86)-SUM($AK86:AS86),ROUND(SUM($G86:P86)*$E86,2))))))</f>
        <v>0</v>
      </c>
      <c r="AU86" s="195">
        <f>IF($C86="","",IF(Q$80="","",IF(Q$80="Faza inwest.",0,IF($C86=SUM($AK86:AT86),0,IF(SUM($G86:Q86)-SUM($AK86:AT86)&lt;=SUM($G86:Q86)*$E86,SUM($G86:Q86)-SUM($AK86:AT86),ROUND(SUM($G86:Q86)*$E86,2))))))</f>
        <v>0</v>
      </c>
      <c r="AV86" s="195">
        <f>IF($C86="","",IF(R$80="","",IF(R$80="Faza inwest.",0,IF($C86=SUM($AK86:AU86),0,IF(SUM($G86:R86)-SUM($AK86:AU86)&lt;=SUM($G86:R86)*$E86,SUM($G86:R86)-SUM($AK86:AU86),ROUND(SUM($G86:R86)*$E86,2))))))</f>
        <v>0</v>
      </c>
      <c r="AW86" s="195">
        <f>IF($C86="","",IF(S$80="","",IF(S$80="Faza inwest.",0,IF($C86=SUM($AK86:AV86),0,IF(SUM($G86:S86)-SUM($AK86:AV86)&lt;=SUM($G86:S86)*$E86,SUM($G86:S86)-SUM($AK86:AV86),ROUND(SUM($G86:S86)*$E86,2))))))</f>
        <v>0</v>
      </c>
      <c r="AX86" s="195">
        <f>IF($C86="","",IF(T$80="","",IF(T$80="Faza inwest.",0,IF($C86=SUM($AK86:AW86),0,IF(SUM($G86:T86)-SUM($AK86:AW86)&lt;=SUM($G86:T86)*$E86,SUM($G86:T86)-SUM($AK86:AW86),ROUND(SUM($G86:T86)*$E86,2))))))</f>
        <v>0</v>
      </c>
      <c r="AY86" s="195">
        <f>IF($C86="","",IF(U$80="","",IF(U$80="Faza inwest.",0,IF($C86=SUM($AK86:AX86),0,IF(SUM($G86:U86)-SUM($AK86:AX86)&lt;=SUM($G86:U86)*$E86,SUM($G86:U86)-SUM($AK86:AX86),ROUND(SUM($G86:U86)*$E86,2))))))</f>
        <v>0</v>
      </c>
      <c r="AZ86" s="195" t="str">
        <f>IF($C86="","",IF(V$80="","",IF(V$80="Faza inwest.",0,IF($C86=SUM($AK86:AY86),0,IF(SUM($G86:V86)-SUM($AK86:AY86)&lt;=SUM($G86:V86)*$E86,SUM($G86:V86)-SUM($AK86:AY86),ROUND(SUM($G86:V86)*$E86,2))))))</f>
        <v/>
      </c>
      <c r="BA86" s="195" t="str">
        <f>IF($C86="","",IF(W$80="","",IF(W$80="Faza inwest.",0,IF($C86=SUM($AK86:AZ86),0,IF(SUM($G86:W86)-SUM($AK86:AZ86)&lt;=SUM($G86:W86)*$E86,SUM($G86:W86)-SUM($AK86:AZ86),ROUND(SUM($G86:W86)*$E86,2))))))</f>
        <v/>
      </c>
      <c r="BB86" s="195" t="str">
        <f>IF($C86="","",IF(X$80="","",IF(X$80="Faza inwest.",0,IF($C86=SUM($AK86:BA86),0,IF(SUM($G86:X86)-SUM($AK86:BA86)&lt;=SUM($G86:X86)*$E86,SUM($G86:X86)-SUM($AK86:BA86),ROUND(SUM($G86:X86)*$E86,2))))))</f>
        <v/>
      </c>
      <c r="BC86" s="195" t="str">
        <f>IF($C86="","",IF(Y$80="","",IF(Y$80="Faza inwest.",0,IF($C86=SUM($AK86:BB86),0,IF(SUM($G86:Y86)-SUM($AK86:BB86)&lt;=SUM($G86:Y86)*$E86,SUM($G86:Y86)-SUM($AK86:BB86),ROUND(SUM($G86:Y86)*$E86,2))))))</f>
        <v/>
      </c>
      <c r="BD86" s="195" t="str">
        <f>IF($C86="","",IF(Z$80="","",IF(Z$80="Faza inwest.",0,IF($C86=SUM($AK86:BC86),0,IF(SUM($G86:Z86)-SUM($AK86:BC86)&lt;=SUM($G86:Z86)*$E86,SUM($G86:Z86)-SUM($AK86:BC86),ROUND(SUM($G86:Z86)*$E86,2))))))</f>
        <v/>
      </c>
      <c r="BE86" s="195" t="str">
        <f>IF($C86="","",IF(AA$80="","",IF(AA$80="Faza inwest.",0,IF($C86=SUM($AK86:BD86),0,IF(SUM($G86:AA86)-SUM($AK86:BD86)&lt;=SUM($G86:AA86)*$E86,SUM($G86:AA86)-SUM($AK86:BD86),ROUND(SUM($G86:AA86)*$E86,2))))))</f>
        <v/>
      </c>
      <c r="BF86" s="195" t="str">
        <f>IF($C86="","",IF(AB$80="","",IF(AB$80="Faza inwest.",0,IF($C86=SUM($AK86:BE86),0,IF(SUM($G86:AB86)-SUM($AK86:BE86)&lt;=SUM($G86:AB86)*$E86,SUM($G86:AB86)-SUM($AK86:BE86),ROUND(SUM($G86:AB86)*$E86,2))))))</f>
        <v/>
      </c>
      <c r="BG86" s="195" t="str">
        <f>IF($C86="","",IF(AC$80="","",IF(AC$80="Faza inwest.",0,IF($C86=SUM($AK86:BF86),0,IF(SUM($G86:AC86)-SUM($AK86:BF86)&lt;=SUM($G86:AC86)*$E86,SUM($G86:AC86)-SUM($AK86:BF86),ROUND(SUM($G86:AC86)*$E86,2))))))</f>
        <v/>
      </c>
      <c r="BH86" s="195" t="str">
        <f>IF($C86="","",IF(AD$80="","",IF(AD$80="Faza inwest.",0,IF($C86=SUM($AK86:BG86),0,IF(SUM($G86:AD86)-SUM($AK86:BG86)&lt;=SUM($G86:AD86)*$E86,SUM($G86:AD86)-SUM($AK86:BG86),ROUND(SUM($G86:AD86)*$E86,2))))))</f>
        <v/>
      </c>
      <c r="BI86" s="195" t="str">
        <f>IF($C86="","",IF(AE$80="","",IF(AE$80="Faza inwest.",0,IF($C86=SUM($AK86:BH86),0,IF(SUM($G86:AE86)-SUM($AK86:BH86)&lt;=SUM($G86:AE86)*$E86,SUM($G86:AE86)-SUM($AK86:BH86),ROUND(SUM($G86:AE86)*$E86,2))))))</f>
        <v/>
      </c>
      <c r="BJ86" s="195" t="str">
        <f>IF($C86="","",IF(AF$80="","",IF(AF$80="Faza inwest.",0,IF($C86=SUM($AK86:BI86),0,IF(SUM($G86:AF86)-SUM($AK86:BI86)&lt;=SUM($G86:AF86)*$E86,SUM($G86:AF86)-SUM($AK86:BI86),ROUND(SUM($G86:AF86)*$E86,2))))))</f>
        <v/>
      </c>
      <c r="BK86" s="195" t="str">
        <f>IF($C86="","",IF(AG$80="","",IF(AG$80="Faza inwest.",0,IF($C86=SUM($AK86:BJ86),0,IF(SUM($G86:AG86)-SUM($AK86:BJ86)&lt;=SUM($G86:AG86)*$E86,SUM($G86:AG86)-SUM($AK86:BJ86),ROUND(SUM($G86:AG86)*$E86,2))))))</f>
        <v/>
      </c>
      <c r="BL86" s="195" t="str">
        <f>IF($C86="","",IF(AH$80="","",IF(AH$80="Faza inwest.",0,IF($C86=SUM($AK86:BK86),0,IF(SUM($G86:AH86)-SUM($AK86:BK86)&lt;=SUM($G86:AH86)*$E86,SUM($G86:AH86)-SUM($AK86:BK86),ROUND(SUM($G86:AH86)*$E86,2))))))</f>
        <v/>
      </c>
      <c r="BM86" s="195" t="str">
        <f>IF($C86="","",IF(AI$80="","",IF(AI$80="Faza inwest.",0,IF($C86=SUM($AK86:BL86),0,IF(SUM($G86:AI86)-SUM($AK86:BL86)&lt;=SUM($G86:AI86)*$E86,SUM($G86:AI86)-SUM($AK86:BL86),ROUND(SUM($G86:AI86)*$E86,2))))))</f>
        <v/>
      </c>
      <c r="BN86" s="195" t="str">
        <f>IF($C86="","",IF(AJ$80="","",IF(AJ$80="Faza inwest.",0,IF($C86=SUM($AK86:BM86),0,IF(SUM($G86:AJ86)-SUM($AK86:BM86)&lt;=SUM($G86:AJ86)*$E86,SUM($G86:AJ86)-SUM($AK86:BM86),ROUND(SUM($G86:AJ86)*$E86,2))))))</f>
        <v/>
      </c>
    </row>
    <row r="87" spans="1:66" s="70" customFormat="1">
      <c r="A87" s="94">
        <f>IF(Dane!A56="","",Dane!A56)</f>
        <v>6</v>
      </c>
      <c r="B87" s="204" t="str">
        <f>IF(Dane!B56="","",Dane!B56)</f>
        <v>Usługi informatyczne</v>
      </c>
      <c r="C87" s="205">
        <f>IF(Dane!C56="","",Dane!C56)</f>
        <v>432350</v>
      </c>
      <c r="D87" s="278">
        <f>IF(Dane!D56="","",Dane!D56)</f>
        <v>0.23</v>
      </c>
      <c r="E87" s="601">
        <f>IF(Dane!E56="","",Dane!E56)</f>
        <v>0</v>
      </c>
      <c r="F87" s="193" t="str">
        <f>IF(Dane!F56="","",Dane!F56)</f>
        <v/>
      </c>
      <c r="G87" s="195">
        <f>IF(Dane!G56="","",Dane!G56)</f>
        <v>4350</v>
      </c>
      <c r="H87" s="195">
        <f>IF(Dane!H56="","",Dane!H56)</f>
        <v>428000</v>
      </c>
      <c r="I87" s="195" t="str">
        <f>IF(Dane!I56="","",Dane!I56)</f>
        <v/>
      </c>
      <c r="J87" s="195" t="str">
        <f>IF(Dane!J56="","",Dane!J56)</f>
        <v/>
      </c>
      <c r="K87" s="195" t="str">
        <f>IF(Dane!K56="","",Dane!K56)</f>
        <v/>
      </c>
      <c r="L87" s="195" t="str">
        <f>IF(Dane!L56="","",Dane!L56)</f>
        <v/>
      </c>
      <c r="M87" s="195" t="str">
        <f>IF(Dane!M56="","",Dane!M56)</f>
        <v/>
      </c>
      <c r="N87" s="195" t="str">
        <f>IF(Dane!N56="","",Dane!N56)</f>
        <v/>
      </c>
      <c r="O87" s="195" t="str">
        <f>IF(Dane!O56="","",Dane!O56)</f>
        <v/>
      </c>
      <c r="P87" s="195" t="str">
        <f>IF(Dane!P56="","",Dane!P56)</f>
        <v/>
      </c>
      <c r="Q87" s="195" t="str">
        <f>IF(Dane!Q56="","",Dane!Q56)</f>
        <v/>
      </c>
      <c r="R87" s="195" t="str">
        <f>IF(Dane!R56="","",Dane!R56)</f>
        <v/>
      </c>
      <c r="S87" s="195" t="str">
        <f>IF(Dane!S56="","",Dane!S56)</f>
        <v/>
      </c>
      <c r="T87" s="195" t="str">
        <f>IF(Dane!T56="","",Dane!T56)</f>
        <v/>
      </c>
      <c r="U87" s="195" t="str">
        <f>IF(Dane!U56="","",Dane!U56)</f>
        <v/>
      </c>
      <c r="V87" s="195" t="str">
        <f>IF(Dane!V56="","",Dane!V56)</f>
        <v/>
      </c>
      <c r="W87" s="195" t="str">
        <f>IF(Dane!W56="","",Dane!W56)</f>
        <v/>
      </c>
      <c r="X87" s="195" t="str">
        <f>IF(Dane!X56="","",Dane!X56)</f>
        <v/>
      </c>
      <c r="Y87" s="195" t="str">
        <f>IF(Dane!Y56="","",Dane!Y56)</f>
        <v/>
      </c>
      <c r="Z87" s="195" t="str">
        <f>IF(Dane!Z56="","",Dane!Z56)</f>
        <v/>
      </c>
      <c r="AA87" s="195" t="str">
        <f>IF(Dane!AA56="","",Dane!AA56)</f>
        <v/>
      </c>
      <c r="AB87" s="195" t="str">
        <f>IF(Dane!AB56="","",Dane!AB56)</f>
        <v/>
      </c>
      <c r="AC87" s="195" t="str">
        <f>IF(Dane!AC56="","",Dane!AC56)</f>
        <v/>
      </c>
      <c r="AD87" s="195" t="str">
        <f>IF(Dane!AD56="","",Dane!AD56)</f>
        <v/>
      </c>
      <c r="AE87" s="195" t="str">
        <f>IF(Dane!AE56="","",Dane!AE56)</f>
        <v/>
      </c>
      <c r="AF87" s="195" t="str">
        <f>IF(Dane!AF56="","",Dane!AF56)</f>
        <v/>
      </c>
      <c r="AG87" s="195" t="str">
        <f>IF(Dane!AG56="","",Dane!AG56)</f>
        <v/>
      </c>
      <c r="AH87" s="195" t="str">
        <f>IF(Dane!AH56="","",Dane!AH56)</f>
        <v/>
      </c>
      <c r="AI87" s="195" t="str">
        <f>IF(Dane!AI56="","",Dane!AI56)</f>
        <v/>
      </c>
      <c r="AJ87" s="195" t="str">
        <f>IF(Dane!AJ56="","",Dane!AJ56)</f>
        <v/>
      </c>
      <c r="AK87" s="195">
        <f>IF($C87="","",IF(H$80="","",IF(G$80="Faza inwest.",0,ROUND(SUM($G87:G87)*$E87,2))))</f>
        <v>0</v>
      </c>
      <c r="AL87" s="195">
        <f>IF($C87="","",IF(H$80="","",IF(H$80="Faza inwest.",0,IF($C87=SUM($AK87:AK87),0,IF(SUM($G87:H87)-SUM($AK87:AK87)&lt;=SUM($G87:H87)*$E87,SUM($G87:H87)-SUM($AK87:AK87),ROUND(SUM($G87:H87)*$E87,2))))))</f>
        <v>0</v>
      </c>
      <c r="AM87" s="195">
        <f>IF($C87="","",IF(I$80="","",IF(I$80="Faza inwest.",0,IF($C87=SUM($AK87:AL87),0,IF(SUM($G87:I87)-SUM($AK87:AL87)&lt;=SUM($G87:I87)*$E87,SUM($G87:I87)-SUM($AK87:AL87),ROUND(SUM($G87:I87)*$E87,2))))))</f>
        <v>0</v>
      </c>
      <c r="AN87" s="195">
        <f>IF($C87="","",IF(J$80="","",IF(J$80="Faza inwest.",0,IF($C87=SUM($AK87:AM87),0,IF(SUM($G87:J87)-SUM($AK87:AM87)&lt;=SUM($G87:J87)*$E87,SUM($G87:J87)-SUM($AK87:AM87),ROUND(SUM($G87:J87)*$E87,2))))))</f>
        <v>0</v>
      </c>
      <c r="AO87" s="195">
        <f>IF($C87="","",IF(K$80="","",IF(K$80="Faza inwest.",0,IF($C87=SUM($AK87:AN87),0,IF(SUM($G87:K87)-SUM($AK87:AN87)&lt;=SUM($G87:K87)*$E87,SUM($G87:K87)-SUM($AK87:AN87),ROUND(SUM($G87:K87)*$E87,2))))))</f>
        <v>0</v>
      </c>
      <c r="AP87" s="195">
        <f>IF($C87="","",IF(L$80="","",IF(L$80="Faza inwest.",0,IF($C87=SUM($AK87:AO87),0,IF(SUM($G87:L87)-SUM($AK87:AO87)&lt;=SUM($G87:L87)*$E87,SUM($G87:L87)-SUM($AK87:AO87),ROUND(SUM($G87:L87)*$E87,2))))))</f>
        <v>0</v>
      </c>
      <c r="AQ87" s="195">
        <f>IF($C87="","",IF(M$80="","",IF(M$80="Faza inwest.",0,IF($C87=SUM($AK87:AP87),0,IF(SUM($G87:M87)-SUM($AK87:AP87)&lt;=SUM($G87:M87)*$E87,SUM($G87:M87)-SUM($AK87:AP87),ROUND(SUM($G87:M87)*$E87,2))))))</f>
        <v>0</v>
      </c>
      <c r="AR87" s="195">
        <f>IF($C87="","",IF(N$80="","",IF(N$80="Faza inwest.",0,IF($C87=SUM($AK87:AQ87),0,IF(SUM($G87:N87)-SUM($AK87:AQ87)&lt;=SUM($G87:N87)*$E87,SUM($G87:N87)-SUM($AK87:AQ87),ROUND(SUM($G87:N87)*$E87,2))))))</f>
        <v>0</v>
      </c>
      <c r="AS87" s="195">
        <f>IF($C87="","",IF(O$80="","",IF(O$80="Faza inwest.",0,IF($C87=SUM($AK87:AR87),0,IF(SUM($G87:O87)-SUM($AK87:AR87)&lt;=SUM($G87:O87)*$E87,SUM($G87:O87)-SUM($AK87:AR87),ROUND(SUM($G87:O87)*$E87,2))))))</f>
        <v>0</v>
      </c>
      <c r="AT87" s="195">
        <f>IF($C87="","",IF(P$80="","",IF(P$80="Faza inwest.",0,IF($C87=SUM($AK87:AS87),0,IF(SUM($G87:P87)-SUM($AK87:AS87)&lt;=SUM($G87:P87)*$E87,SUM($G87:P87)-SUM($AK87:AS87),ROUND(SUM($G87:P87)*$E87,2))))))</f>
        <v>0</v>
      </c>
      <c r="AU87" s="195">
        <f>IF($C87="","",IF(Q$80="","",IF(Q$80="Faza inwest.",0,IF($C87=SUM($AK87:AT87),0,IF(SUM($G87:Q87)-SUM($AK87:AT87)&lt;=SUM($G87:Q87)*$E87,SUM($G87:Q87)-SUM($AK87:AT87),ROUND(SUM($G87:Q87)*$E87,2))))))</f>
        <v>0</v>
      </c>
      <c r="AV87" s="195">
        <f>IF($C87="","",IF(R$80="","",IF(R$80="Faza inwest.",0,IF($C87=SUM($AK87:AU87),0,IF(SUM($G87:R87)-SUM($AK87:AU87)&lt;=SUM($G87:R87)*$E87,SUM($G87:R87)-SUM($AK87:AU87),ROUND(SUM($G87:R87)*$E87,2))))))</f>
        <v>0</v>
      </c>
      <c r="AW87" s="195">
        <f>IF($C87="","",IF(S$80="","",IF(S$80="Faza inwest.",0,IF($C87=SUM($AK87:AV87),0,IF(SUM($G87:S87)-SUM($AK87:AV87)&lt;=SUM($G87:S87)*$E87,SUM($G87:S87)-SUM($AK87:AV87),ROUND(SUM($G87:S87)*$E87,2))))))</f>
        <v>0</v>
      </c>
      <c r="AX87" s="195">
        <f>IF($C87="","",IF(T$80="","",IF(T$80="Faza inwest.",0,IF($C87=SUM($AK87:AW87),0,IF(SUM($G87:T87)-SUM($AK87:AW87)&lt;=SUM($G87:T87)*$E87,SUM($G87:T87)-SUM($AK87:AW87),ROUND(SUM($G87:T87)*$E87,2))))))</f>
        <v>0</v>
      </c>
      <c r="AY87" s="195">
        <f>IF($C87="","",IF(U$80="","",IF(U$80="Faza inwest.",0,IF($C87=SUM($AK87:AX87),0,IF(SUM($G87:U87)-SUM($AK87:AX87)&lt;=SUM($G87:U87)*$E87,SUM($G87:U87)-SUM($AK87:AX87),ROUND(SUM($G87:U87)*$E87,2))))))</f>
        <v>0</v>
      </c>
      <c r="AZ87" s="195" t="str">
        <f>IF($C87="","",IF(V$80="","",IF(V$80="Faza inwest.",0,IF($C87=SUM($AK87:AY87),0,IF(SUM($G87:V87)-SUM($AK87:AY87)&lt;=SUM($G87:V87)*$E87,SUM($G87:V87)-SUM($AK87:AY87),ROUND(SUM($G87:V87)*$E87,2))))))</f>
        <v/>
      </c>
      <c r="BA87" s="195" t="str">
        <f>IF($C87="","",IF(W$80="","",IF(W$80="Faza inwest.",0,IF($C87=SUM($AK87:AZ87),0,IF(SUM($G87:W87)-SUM($AK87:AZ87)&lt;=SUM($G87:W87)*$E87,SUM($G87:W87)-SUM($AK87:AZ87),ROUND(SUM($G87:W87)*$E87,2))))))</f>
        <v/>
      </c>
      <c r="BB87" s="195" t="str">
        <f>IF($C87="","",IF(X$80="","",IF(X$80="Faza inwest.",0,IF($C87=SUM($AK87:BA87),0,IF(SUM($G87:X87)-SUM($AK87:BA87)&lt;=SUM($G87:X87)*$E87,SUM($G87:X87)-SUM($AK87:BA87),ROUND(SUM($G87:X87)*$E87,2))))))</f>
        <v/>
      </c>
      <c r="BC87" s="195" t="str">
        <f>IF($C87="","",IF(Y$80="","",IF(Y$80="Faza inwest.",0,IF($C87=SUM($AK87:BB87),0,IF(SUM($G87:Y87)-SUM($AK87:BB87)&lt;=SUM($G87:Y87)*$E87,SUM($G87:Y87)-SUM($AK87:BB87),ROUND(SUM($G87:Y87)*$E87,2))))))</f>
        <v/>
      </c>
      <c r="BD87" s="195" t="str">
        <f>IF($C87="","",IF(Z$80="","",IF(Z$80="Faza inwest.",0,IF($C87=SUM($AK87:BC87),0,IF(SUM($G87:Z87)-SUM($AK87:BC87)&lt;=SUM($G87:Z87)*$E87,SUM($G87:Z87)-SUM($AK87:BC87),ROUND(SUM($G87:Z87)*$E87,2))))))</f>
        <v/>
      </c>
      <c r="BE87" s="195" t="str">
        <f>IF($C87="","",IF(AA$80="","",IF(AA$80="Faza inwest.",0,IF($C87=SUM($AK87:BD87),0,IF(SUM($G87:AA87)-SUM($AK87:BD87)&lt;=SUM($G87:AA87)*$E87,SUM($G87:AA87)-SUM($AK87:BD87),ROUND(SUM($G87:AA87)*$E87,2))))))</f>
        <v/>
      </c>
      <c r="BF87" s="195" t="str">
        <f>IF($C87="","",IF(AB$80="","",IF(AB$80="Faza inwest.",0,IF($C87=SUM($AK87:BE87),0,IF(SUM($G87:AB87)-SUM($AK87:BE87)&lt;=SUM($G87:AB87)*$E87,SUM($G87:AB87)-SUM($AK87:BE87),ROUND(SUM($G87:AB87)*$E87,2))))))</f>
        <v/>
      </c>
      <c r="BG87" s="195" t="str">
        <f>IF($C87="","",IF(AC$80="","",IF(AC$80="Faza inwest.",0,IF($C87=SUM($AK87:BF87),0,IF(SUM($G87:AC87)-SUM($AK87:BF87)&lt;=SUM($G87:AC87)*$E87,SUM($G87:AC87)-SUM($AK87:BF87),ROUND(SUM($G87:AC87)*$E87,2))))))</f>
        <v/>
      </c>
      <c r="BH87" s="195" t="str">
        <f>IF($C87="","",IF(AD$80="","",IF(AD$80="Faza inwest.",0,IF($C87=SUM($AK87:BG87),0,IF(SUM($G87:AD87)-SUM($AK87:BG87)&lt;=SUM($G87:AD87)*$E87,SUM($G87:AD87)-SUM($AK87:BG87),ROUND(SUM($G87:AD87)*$E87,2))))))</f>
        <v/>
      </c>
      <c r="BI87" s="195" t="str">
        <f>IF($C87="","",IF(AE$80="","",IF(AE$80="Faza inwest.",0,IF($C87=SUM($AK87:BH87),0,IF(SUM($G87:AE87)-SUM($AK87:BH87)&lt;=SUM($G87:AE87)*$E87,SUM($G87:AE87)-SUM($AK87:BH87),ROUND(SUM($G87:AE87)*$E87,2))))))</f>
        <v/>
      </c>
      <c r="BJ87" s="195" t="str">
        <f>IF($C87="","",IF(AF$80="","",IF(AF$80="Faza inwest.",0,IF($C87=SUM($AK87:BI87),0,IF(SUM($G87:AF87)-SUM($AK87:BI87)&lt;=SUM($G87:AF87)*$E87,SUM($G87:AF87)-SUM($AK87:BI87),ROUND(SUM($G87:AF87)*$E87,2))))))</f>
        <v/>
      </c>
      <c r="BK87" s="195" t="str">
        <f>IF($C87="","",IF(AG$80="","",IF(AG$80="Faza inwest.",0,IF($C87=SUM($AK87:BJ87),0,IF(SUM($G87:AG87)-SUM($AK87:BJ87)&lt;=SUM($G87:AG87)*$E87,SUM($G87:AG87)-SUM($AK87:BJ87),ROUND(SUM($G87:AG87)*$E87,2))))))</f>
        <v/>
      </c>
      <c r="BL87" s="195" t="str">
        <f>IF($C87="","",IF(AH$80="","",IF(AH$80="Faza inwest.",0,IF($C87=SUM($AK87:BK87),0,IF(SUM($G87:AH87)-SUM($AK87:BK87)&lt;=SUM($G87:AH87)*$E87,SUM($G87:AH87)-SUM($AK87:BK87),ROUND(SUM($G87:AH87)*$E87,2))))))</f>
        <v/>
      </c>
      <c r="BM87" s="195" t="str">
        <f>IF($C87="","",IF(AI$80="","",IF(AI$80="Faza inwest.",0,IF($C87=SUM($AK87:BL87),0,IF(SUM($G87:AI87)-SUM($AK87:BL87)&lt;=SUM($G87:AI87)*$E87,SUM($G87:AI87)-SUM($AK87:BL87),ROUND(SUM($G87:AI87)*$E87,2))))))</f>
        <v/>
      </c>
      <c r="BN87" s="195" t="str">
        <f>IF($C87="","",IF(AJ$80="","",IF(AJ$80="Faza inwest.",0,IF($C87=SUM($AK87:BM87),0,IF(SUM($G87:AJ87)-SUM($AK87:BM87)&lt;=SUM($G87:AJ87)*$E87,SUM($G87:AJ87)-SUM($AK87:BM87),ROUND(SUM($G87:AJ87)*$E87,2))))))</f>
        <v/>
      </c>
    </row>
    <row r="88" spans="1:66" s="70" customFormat="1">
      <c r="A88" s="94">
        <f>IF(Dane!A57="","",Dane!A57)</f>
        <v>7</v>
      </c>
      <c r="B88" s="204" t="str">
        <f>IF(Dane!B57="","",Dane!B57)</f>
        <v>Promocja projektu</v>
      </c>
      <c r="C88" s="205">
        <f>IF(Dane!C57="","",Dane!C57)</f>
        <v>1000</v>
      </c>
      <c r="D88" s="278">
        <f>IF(Dane!D57="","",Dane!D57)</f>
        <v>0.23</v>
      </c>
      <c r="E88" s="601">
        <f>IF(Dane!E57="","",Dane!E57)</f>
        <v>0</v>
      </c>
      <c r="F88" s="193" t="str">
        <f>IF(Dane!F57="","",Dane!F57)</f>
        <v/>
      </c>
      <c r="G88" s="195">
        <f>IF(Dane!G57="","",Dane!G57)</f>
        <v>0</v>
      </c>
      <c r="H88" s="195">
        <f>IF(Dane!H57="","",Dane!H57)</f>
        <v>1000</v>
      </c>
      <c r="I88" s="195" t="str">
        <f>IF(Dane!I57="","",Dane!I57)</f>
        <v/>
      </c>
      <c r="J88" s="195" t="str">
        <f>IF(Dane!J57="","",Dane!J57)</f>
        <v/>
      </c>
      <c r="K88" s="195" t="str">
        <f>IF(Dane!K57="","",Dane!K57)</f>
        <v/>
      </c>
      <c r="L88" s="195" t="str">
        <f>IF(Dane!L57="","",Dane!L57)</f>
        <v/>
      </c>
      <c r="M88" s="195" t="str">
        <f>IF(Dane!M57="","",Dane!M57)</f>
        <v/>
      </c>
      <c r="N88" s="195" t="str">
        <f>IF(Dane!N57="","",Dane!N57)</f>
        <v/>
      </c>
      <c r="O88" s="195" t="str">
        <f>IF(Dane!O57="","",Dane!O57)</f>
        <v/>
      </c>
      <c r="P88" s="195" t="str">
        <f>IF(Dane!P57="","",Dane!P57)</f>
        <v/>
      </c>
      <c r="Q88" s="195" t="str">
        <f>IF(Dane!Q57="","",Dane!Q57)</f>
        <v/>
      </c>
      <c r="R88" s="195" t="str">
        <f>IF(Dane!R57="","",Dane!R57)</f>
        <v/>
      </c>
      <c r="S88" s="195" t="str">
        <f>IF(Dane!S57="","",Dane!S57)</f>
        <v/>
      </c>
      <c r="T88" s="195" t="str">
        <f>IF(Dane!T57="","",Dane!T57)</f>
        <v/>
      </c>
      <c r="U88" s="195" t="str">
        <f>IF(Dane!U57="","",Dane!U57)</f>
        <v/>
      </c>
      <c r="V88" s="195" t="str">
        <f>IF(Dane!V57="","",Dane!V57)</f>
        <v/>
      </c>
      <c r="W88" s="195" t="str">
        <f>IF(Dane!W57="","",Dane!W57)</f>
        <v/>
      </c>
      <c r="X88" s="195" t="str">
        <f>IF(Dane!X57="","",Dane!X57)</f>
        <v/>
      </c>
      <c r="Y88" s="195" t="str">
        <f>IF(Dane!Y57="","",Dane!Y57)</f>
        <v/>
      </c>
      <c r="Z88" s="195" t="str">
        <f>IF(Dane!Z57="","",Dane!Z57)</f>
        <v/>
      </c>
      <c r="AA88" s="195" t="str">
        <f>IF(Dane!AA57="","",Dane!AA57)</f>
        <v/>
      </c>
      <c r="AB88" s="195" t="str">
        <f>IF(Dane!AB57="","",Dane!AB57)</f>
        <v/>
      </c>
      <c r="AC88" s="195" t="str">
        <f>IF(Dane!AC57="","",Dane!AC57)</f>
        <v/>
      </c>
      <c r="AD88" s="195" t="str">
        <f>IF(Dane!AD57="","",Dane!AD57)</f>
        <v/>
      </c>
      <c r="AE88" s="195" t="str">
        <f>IF(Dane!AE57="","",Dane!AE57)</f>
        <v/>
      </c>
      <c r="AF88" s="195" t="str">
        <f>IF(Dane!AF57="","",Dane!AF57)</f>
        <v/>
      </c>
      <c r="AG88" s="195" t="str">
        <f>IF(Dane!AG57="","",Dane!AG57)</f>
        <v/>
      </c>
      <c r="AH88" s="195" t="str">
        <f>IF(Dane!AH57="","",Dane!AH57)</f>
        <v/>
      </c>
      <c r="AI88" s="195" t="str">
        <f>IF(Dane!AI57="","",Dane!AI57)</f>
        <v/>
      </c>
      <c r="AJ88" s="195" t="str">
        <f>IF(Dane!AJ57="","",Dane!AJ57)</f>
        <v/>
      </c>
      <c r="AK88" s="195">
        <f>IF($C88="","",IF(H$80="","",IF(G$80="Faza inwest.",0,ROUND(SUM($G88:G88)*$E88,2))))</f>
        <v>0</v>
      </c>
      <c r="AL88" s="195">
        <f>IF($C88="","",IF(H$80="","",IF(H$80="Faza inwest.",0,IF($C88=SUM($AK88:AK88),0,IF(SUM($G88:H88)-SUM($AK88:AK88)&lt;=SUM($G88:H88)*$E88,SUM($G88:H88)-SUM($AK88:AK88),ROUND(SUM($G88:H88)*$E88,2))))))</f>
        <v>0</v>
      </c>
      <c r="AM88" s="195">
        <f>IF($C88="","",IF(I$80="","",IF(I$80="Faza inwest.",0,IF($C88=SUM($AK88:AL88),0,IF(SUM($G88:I88)-SUM($AK88:AL88)&lt;=SUM($G88:I88)*$E88,SUM($G88:I88)-SUM($AK88:AL88),ROUND(SUM($G88:I88)*$E88,2))))))</f>
        <v>0</v>
      </c>
      <c r="AN88" s="195">
        <f>IF($C88="","",IF(J$80="","",IF(J$80="Faza inwest.",0,IF($C88=SUM($AK88:AM88),0,IF(SUM($G88:J88)-SUM($AK88:AM88)&lt;=SUM($G88:J88)*$E88,SUM($G88:J88)-SUM($AK88:AM88),ROUND(SUM($G88:J88)*$E88,2))))))</f>
        <v>0</v>
      </c>
      <c r="AO88" s="195">
        <f>IF($C88="","",IF(K$80="","",IF(K$80="Faza inwest.",0,IF($C88=SUM($AK88:AN88),0,IF(SUM($G88:K88)-SUM($AK88:AN88)&lt;=SUM($G88:K88)*$E88,SUM($G88:K88)-SUM($AK88:AN88),ROUND(SUM($G88:K88)*$E88,2))))))</f>
        <v>0</v>
      </c>
      <c r="AP88" s="195">
        <f>IF($C88="","",IF(L$80="","",IF(L$80="Faza inwest.",0,IF($C88=SUM($AK88:AO88),0,IF(SUM($G88:L88)-SUM($AK88:AO88)&lt;=SUM($G88:L88)*$E88,SUM($G88:L88)-SUM($AK88:AO88),ROUND(SUM($G88:L88)*$E88,2))))))</f>
        <v>0</v>
      </c>
      <c r="AQ88" s="195">
        <f>IF($C88="","",IF(M$80="","",IF(M$80="Faza inwest.",0,IF($C88=SUM($AK88:AP88),0,IF(SUM($G88:M88)-SUM($AK88:AP88)&lt;=SUM($G88:M88)*$E88,SUM($G88:M88)-SUM($AK88:AP88),ROUND(SUM($G88:M88)*$E88,2))))))</f>
        <v>0</v>
      </c>
      <c r="AR88" s="195">
        <f>IF($C88="","",IF(N$80="","",IF(N$80="Faza inwest.",0,IF($C88=SUM($AK88:AQ88),0,IF(SUM($G88:N88)-SUM($AK88:AQ88)&lt;=SUM($G88:N88)*$E88,SUM($G88:N88)-SUM($AK88:AQ88),ROUND(SUM($G88:N88)*$E88,2))))))</f>
        <v>0</v>
      </c>
      <c r="AS88" s="195">
        <f>IF($C88="","",IF(O$80="","",IF(O$80="Faza inwest.",0,IF($C88=SUM($AK88:AR88),0,IF(SUM($G88:O88)-SUM($AK88:AR88)&lt;=SUM($G88:O88)*$E88,SUM($G88:O88)-SUM($AK88:AR88),ROUND(SUM($G88:O88)*$E88,2))))))</f>
        <v>0</v>
      </c>
      <c r="AT88" s="195">
        <f>IF($C88="","",IF(P$80="","",IF(P$80="Faza inwest.",0,IF($C88=SUM($AK88:AS88),0,IF(SUM($G88:P88)-SUM($AK88:AS88)&lt;=SUM($G88:P88)*$E88,SUM($G88:P88)-SUM($AK88:AS88),ROUND(SUM($G88:P88)*$E88,2))))))</f>
        <v>0</v>
      </c>
      <c r="AU88" s="195">
        <f>IF($C88="","",IF(Q$80="","",IF(Q$80="Faza inwest.",0,IF($C88=SUM($AK88:AT88),0,IF(SUM($G88:Q88)-SUM($AK88:AT88)&lt;=SUM($G88:Q88)*$E88,SUM($G88:Q88)-SUM($AK88:AT88),ROUND(SUM($G88:Q88)*$E88,2))))))</f>
        <v>0</v>
      </c>
      <c r="AV88" s="195">
        <f>IF($C88="","",IF(R$80="","",IF(R$80="Faza inwest.",0,IF($C88=SUM($AK88:AU88),0,IF(SUM($G88:R88)-SUM($AK88:AU88)&lt;=SUM($G88:R88)*$E88,SUM($G88:R88)-SUM($AK88:AU88),ROUND(SUM($G88:R88)*$E88,2))))))</f>
        <v>0</v>
      </c>
      <c r="AW88" s="195">
        <f>IF($C88="","",IF(S$80="","",IF(S$80="Faza inwest.",0,IF($C88=SUM($AK88:AV88),0,IF(SUM($G88:S88)-SUM($AK88:AV88)&lt;=SUM($G88:S88)*$E88,SUM($G88:S88)-SUM($AK88:AV88),ROUND(SUM($G88:S88)*$E88,2))))))</f>
        <v>0</v>
      </c>
      <c r="AX88" s="195">
        <f>IF($C88="","",IF(T$80="","",IF(T$80="Faza inwest.",0,IF($C88=SUM($AK88:AW88),0,IF(SUM($G88:T88)-SUM($AK88:AW88)&lt;=SUM($G88:T88)*$E88,SUM($G88:T88)-SUM($AK88:AW88),ROUND(SUM($G88:T88)*$E88,2))))))</f>
        <v>0</v>
      </c>
      <c r="AY88" s="195">
        <f>IF($C88="","",IF(U$80="","",IF(U$80="Faza inwest.",0,IF($C88=SUM($AK88:AX88),0,IF(SUM($G88:U88)-SUM($AK88:AX88)&lt;=SUM($G88:U88)*$E88,SUM($G88:U88)-SUM($AK88:AX88),ROUND(SUM($G88:U88)*$E88,2))))))</f>
        <v>0</v>
      </c>
      <c r="AZ88" s="195" t="str">
        <f>IF($C88="","",IF(V$80="","",IF(V$80="Faza inwest.",0,IF($C88=SUM($AK88:AY88),0,IF(SUM($G88:V88)-SUM($AK88:AY88)&lt;=SUM($G88:V88)*$E88,SUM($G88:V88)-SUM($AK88:AY88),ROUND(SUM($G88:V88)*$E88,2))))))</f>
        <v/>
      </c>
      <c r="BA88" s="195" t="str">
        <f>IF($C88="","",IF(W$80="","",IF(W$80="Faza inwest.",0,IF($C88=SUM($AK88:AZ88),0,IF(SUM($G88:W88)-SUM($AK88:AZ88)&lt;=SUM($G88:W88)*$E88,SUM($G88:W88)-SUM($AK88:AZ88),ROUND(SUM($G88:W88)*$E88,2))))))</f>
        <v/>
      </c>
      <c r="BB88" s="195" t="str">
        <f>IF($C88="","",IF(X$80="","",IF(X$80="Faza inwest.",0,IF($C88=SUM($AK88:BA88),0,IF(SUM($G88:X88)-SUM($AK88:BA88)&lt;=SUM($G88:X88)*$E88,SUM($G88:X88)-SUM($AK88:BA88),ROUND(SUM($G88:X88)*$E88,2))))))</f>
        <v/>
      </c>
      <c r="BC88" s="195" t="str">
        <f>IF($C88="","",IF(Y$80="","",IF(Y$80="Faza inwest.",0,IF($C88=SUM($AK88:BB88),0,IF(SUM($G88:Y88)-SUM($AK88:BB88)&lt;=SUM($G88:Y88)*$E88,SUM($G88:Y88)-SUM($AK88:BB88),ROUND(SUM($G88:Y88)*$E88,2))))))</f>
        <v/>
      </c>
      <c r="BD88" s="195" t="str">
        <f>IF($C88="","",IF(Z$80="","",IF(Z$80="Faza inwest.",0,IF($C88=SUM($AK88:BC88),0,IF(SUM($G88:Z88)-SUM($AK88:BC88)&lt;=SUM($G88:Z88)*$E88,SUM($G88:Z88)-SUM($AK88:BC88),ROUND(SUM($G88:Z88)*$E88,2))))))</f>
        <v/>
      </c>
      <c r="BE88" s="195" t="str">
        <f>IF($C88="","",IF(AA$80="","",IF(AA$80="Faza inwest.",0,IF($C88=SUM($AK88:BD88),0,IF(SUM($G88:AA88)-SUM($AK88:BD88)&lt;=SUM($G88:AA88)*$E88,SUM($G88:AA88)-SUM($AK88:BD88),ROUND(SUM($G88:AA88)*$E88,2))))))</f>
        <v/>
      </c>
      <c r="BF88" s="195" t="str">
        <f>IF($C88="","",IF(AB$80="","",IF(AB$80="Faza inwest.",0,IF($C88=SUM($AK88:BE88),0,IF(SUM($G88:AB88)-SUM($AK88:BE88)&lt;=SUM($G88:AB88)*$E88,SUM($G88:AB88)-SUM($AK88:BE88),ROUND(SUM($G88:AB88)*$E88,2))))))</f>
        <v/>
      </c>
      <c r="BG88" s="195" t="str">
        <f>IF($C88="","",IF(AC$80="","",IF(AC$80="Faza inwest.",0,IF($C88=SUM($AK88:BF88),0,IF(SUM($G88:AC88)-SUM($AK88:BF88)&lt;=SUM($G88:AC88)*$E88,SUM($G88:AC88)-SUM($AK88:BF88),ROUND(SUM($G88:AC88)*$E88,2))))))</f>
        <v/>
      </c>
      <c r="BH88" s="195" t="str">
        <f>IF($C88="","",IF(AD$80="","",IF(AD$80="Faza inwest.",0,IF($C88=SUM($AK88:BG88),0,IF(SUM($G88:AD88)-SUM($AK88:BG88)&lt;=SUM($G88:AD88)*$E88,SUM($G88:AD88)-SUM($AK88:BG88),ROUND(SUM($G88:AD88)*$E88,2))))))</f>
        <v/>
      </c>
      <c r="BI88" s="195" t="str">
        <f>IF($C88="","",IF(AE$80="","",IF(AE$80="Faza inwest.",0,IF($C88=SUM($AK88:BH88),0,IF(SUM($G88:AE88)-SUM($AK88:BH88)&lt;=SUM($G88:AE88)*$E88,SUM($G88:AE88)-SUM($AK88:BH88),ROUND(SUM($G88:AE88)*$E88,2))))))</f>
        <v/>
      </c>
      <c r="BJ88" s="195" t="str">
        <f>IF($C88="","",IF(AF$80="","",IF(AF$80="Faza inwest.",0,IF($C88=SUM($AK88:BI88),0,IF(SUM($G88:AF88)-SUM($AK88:BI88)&lt;=SUM($G88:AF88)*$E88,SUM($G88:AF88)-SUM($AK88:BI88),ROUND(SUM($G88:AF88)*$E88,2))))))</f>
        <v/>
      </c>
      <c r="BK88" s="195" t="str">
        <f>IF($C88="","",IF(AG$80="","",IF(AG$80="Faza inwest.",0,IF($C88=SUM($AK88:BJ88),0,IF(SUM($G88:AG88)-SUM($AK88:BJ88)&lt;=SUM($G88:AG88)*$E88,SUM($G88:AG88)-SUM($AK88:BJ88),ROUND(SUM($G88:AG88)*$E88,2))))))</f>
        <v/>
      </c>
      <c r="BL88" s="195" t="str">
        <f>IF($C88="","",IF(AH$80="","",IF(AH$80="Faza inwest.",0,IF($C88=SUM($AK88:BK88),0,IF(SUM($G88:AH88)-SUM($AK88:BK88)&lt;=SUM($G88:AH88)*$E88,SUM($G88:AH88)-SUM($AK88:BK88),ROUND(SUM($G88:AH88)*$E88,2))))))</f>
        <v/>
      </c>
      <c r="BM88" s="195" t="str">
        <f>IF($C88="","",IF(AI$80="","",IF(AI$80="Faza inwest.",0,IF($C88=SUM($AK88:BL88),0,IF(SUM($G88:AI88)-SUM($AK88:BL88)&lt;=SUM($G88:AI88)*$E88,SUM($G88:AI88)-SUM($AK88:BL88),ROUND(SUM($G88:AI88)*$E88,2))))))</f>
        <v/>
      </c>
      <c r="BN88" s="195" t="str">
        <f>IF($C88="","",IF(AJ$80="","",IF(AJ$80="Faza inwest.",0,IF($C88=SUM($AK88:BM88),0,IF(SUM($G88:AJ88)-SUM($AK88:BM88)&lt;=SUM($G88:AJ88)*$E88,SUM($G88:AJ88)-SUM($AK88:BM88),ROUND(SUM($G88:AJ88)*$E88,2))))))</f>
        <v/>
      </c>
    </row>
    <row r="89" spans="1:66" s="70" customFormat="1">
      <c r="A89" s="94" t="str">
        <f>IF(Dane!A58="","",Dane!A58)</f>
        <v/>
      </c>
      <c r="B89" s="204" t="str">
        <f>IF(Dane!B58="","",Dane!B58)</f>
        <v/>
      </c>
      <c r="C89" s="205" t="str">
        <f>IF(Dane!C58="","",Dane!C58)</f>
        <v/>
      </c>
      <c r="D89" s="278" t="str">
        <f>IF(Dane!D58="","",Dane!D58)</f>
        <v/>
      </c>
      <c r="E89" s="601" t="str">
        <f>IF(Dane!E58="","",Dane!E58)</f>
        <v/>
      </c>
      <c r="F89" s="193" t="str">
        <f>IF(Dane!F58="","",Dane!F58)</f>
        <v/>
      </c>
      <c r="G89" s="195" t="str">
        <f>IF(Dane!G58="","",Dane!G58)</f>
        <v/>
      </c>
      <c r="H89" s="195" t="str">
        <f>IF(Dane!H58="","",Dane!H58)</f>
        <v/>
      </c>
      <c r="I89" s="195" t="str">
        <f>IF(Dane!I58="","",Dane!I58)</f>
        <v/>
      </c>
      <c r="J89" s="195" t="str">
        <f>IF(Dane!J58="","",Dane!J58)</f>
        <v/>
      </c>
      <c r="K89" s="195" t="str">
        <f>IF(Dane!K58="","",Dane!K58)</f>
        <v/>
      </c>
      <c r="L89" s="195" t="str">
        <f>IF(Dane!L58="","",Dane!L58)</f>
        <v/>
      </c>
      <c r="M89" s="195" t="str">
        <f>IF(Dane!M58="","",Dane!M58)</f>
        <v/>
      </c>
      <c r="N89" s="195" t="str">
        <f>IF(Dane!N58="","",Dane!N58)</f>
        <v/>
      </c>
      <c r="O89" s="195" t="str">
        <f>IF(Dane!O58="","",Dane!O58)</f>
        <v/>
      </c>
      <c r="P89" s="195" t="str">
        <f>IF(Dane!P58="","",Dane!P58)</f>
        <v/>
      </c>
      <c r="Q89" s="195" t="str">
        <f>IF(Dane!Q58="","",Dane!Q58)</f>
        <v/>
      </c>
      <c r="R89" s="195" t="str">
        <f>IF(Dane!R58="","",Dane!R58)</f>
        <v/>
      </c>
      <c r="S89" s="195" t="str">
        <f>IF(Dane!S58="","",Dane!S58)</f>
        <v/>
      </c>
      <c r="T89" s="195" t="str">
        <f>IF(Dane!T58="","",Dane!T58)</f>
        <v/>
      </c>
      <c r="U89" s="195" t="str">
        <f>IF(Dane!U58="","",Dane!U58)</f>
        <v/>
      </c>
      <c r="V89" s="195" t="str">
        <f>IF(Dane!V58="","",Dane!V58)</f>
        <v/>
      </c>
      <c r="W89" s="195" t="str">
        <f>IF(Dane!W58="","",Dane!W58)</f>
        <v/>
      </c>
      <c r="X89" s="195" t="str">
        <f>IF(Dane!X58="","",Dane!X58)</f>
        <v/>
      </c>
      <c r="Y89" s="195" t="str">
        <f>IF(Dane!Y58="","",Dane!Y58)</f>
        <v/>
      </c>
      <c r="Z89" s="195" t="str">
        <f>IF(Dane!Z58="","",Dane!Z58)</f>
        <v/>
      </c>
      <c r="AA89" s="195" t="str">
        <f>IF(Dane!AA58="","",Dane!AA58)</f>
        <v/>
      </c>
      <c r="AB89" s="195" t="str">
        <f>IF(Dane!AB58="","",Dane!AB58)</f>
        <v/>
      </c>
      <c r="AC89" s="195" t="str">
        <f>IF(Dane!AC58="","",Dane!AC58)</f>
        <v/>
      </c>
      <c r="AD89" s="195" t="str">
        <f>IF(Dane!AD58="","",Dane!AD58)</f>
        <v/>
      </c>
      <c r="AE89" s="195" t="str">
        <f>IF(Dane!AE58="","",Dane!AE58)</f>
        <v/>
      </c>
      <c r="AF89" s="195" t="str">
        <f>IF(Dane!AF58="","",Dane!AF58)</f>
        <v/>
      </c>
      <c r="AG89" s="195" t="str">
        <f>IF(Dane!AG58="","",Dane!AG58)</f>
        <v/>
      </c>
      <c r="AH89" s="195" t="str">
        <f>IF(Dane!AH58="","",Dane!AH58)</f>
        <v/>
      </c>
      <c r="AI89" s="195" t="str">
        <f>IF(Dane!AI58="","",Dane!AI58)</f>
        <v/>
      </c>
      <c r="AJ89" s="195" t="str">
        <f>IF(Dane!AJ58="","",Dane!AJ58)</f>
        <v/>
      </c>
      <c r="AK89" s="195" t="str">
        <f>IF($C89="","",IF(H$80="","",IF(G$80="Faza inwest.",0,ROUND(SUM($G89:G89)*$E89,2))))</f>
        <v/>
      </c>
      <c r="AL89" s="195" t="str">
        <f>IF($C89="","",IF(H$80="","",IF(H$80="Faza inwest.",0,IF($C89=SUM($AK89:AK89),0,IF(SUM($G89:H89)-SUM($AK89:AK89)&lt;=SUM($G89:H89)*$E89,SUM($G89:H89)-SUM($AK89:AK89),ROUND(SUM($G89:H89)*$E89,2))))))</f>
        <v/>
      </c>
      <c r="AM89" s="195" t="str">
        <f>IF($C89="","",IF(I$80="","",IF(I$80="Faza inwest.",0,IF($C89=SUM($AK89:AL89),0,IF(SUM($G89:I89)-SUM($AK89:AL89)&lt;=SUM($G89:I89)*$E89,SUM($G89:I89)-SUM($AK89:AL89),ROUND(SUM($G89:I89)*$E89,2))))))</f>
        <v/>
      </c>
      <c r="AN89" s="195" t="str">
        <f>IF($C89="","",IF(J$80="","",IF(J$80="Faza inwest.",0,IF($C89=SUM($AK89:AM89),0,IF(SUM($G89:J89)-SUM($AK89:AM89)&lt;=SUM($G89:J89)*$E89,SUM($G89:J89)-SUM($AK89:AM89),ROUND(SUM($G89:J89)*$E89,2))))))</f>
        <v/>
      </c>
      <c r="AO89" s="195" t="str">
        <f>IF($C89="","",IF(K$80="","",IF(K$80="Faza inwest.",0,IF($C89=SUM($AK89:AN89),0,IF(SUM($G89:K89)-SUM($AK89:AN89)&lt;=SUM($G89:K89)*$E89,SUM($G89:K89)-SUM($AK89:AN89),ROUND(SUM($G89:K89)*$E89,2))))))</f>
        <v/>
      </c>
      <c r="AP89" s="195" t="str">
        <f>IF($C89="","",IF(L$80="","",IF(L$80="Faza inwest.",0,IF($C89=SUM($AK89:AO89),0,IF(SUM($G89:L89)-SUM($AK89:AO89)&lt;=SUM($G89:L89)*$E89,SUM($G89:L89)-SUM($AK89:AO89),ROUND(SUM($G89:L89)*$E89,2))))))</f>
        <v/>
      </c>
      <c r="AQ89" s="195" t="str">
        <f>IF($C89="","",IF(M$80="","",IF(M$80="Faza inwest.",0,IF($C89=SUM($AK89:AP89),0,IF(SUM($G89:M89)-SUM($AK89:AP89)&lt;=SUM($G89:M89)*$E89,SUM($G89:M89)-SUM($AK89:AP89),ROUND(SUM($G89:M89)*$E89,2))))))</f>
        <v/>
      </c>
      <c r="AR89" s="195" t="str">
        <f>IF($C89="","",IF(N$80="","",IF(N$80="Faza inwest.",0,IF($C89=SUM($AK89:AQ89),0,IF(SUM($G89:N89)-SUM($AK89:AQ89)&lt;=SUM($G89:N89)*$E89,SUM($G89:N89)-SUM($AK89:AQ89),ROUND(SUM($G89:N89)*$E89,2))))))</f>
        <v/>
      </c>
      <c r="AS89" s="195" t="str">
        <f>IF($C89="","",IF(O$80="","",IF(O$80="Faza inwest.",0,IF($C89=SUM($AK89:AR89),0,IF(SUM($G89:O89)-SUM($AK89:AR89)&lt;=SUM($G89:O89)*$E89,SUM($G89:O89)-SUM($AK89:AR89),ROUND(SUM($G89:O89)*$E89,2))))))</f>
        <v/>
      </c>
      <c r="AT89" s="195" t="str">
        <f>IF($C89="","",IF(P$80="","",IF(P$80="Faza inwest.",0,IF($C89=SUM($AK89:AS89),0,IF(SUM($G89:P89)-SUM($AK89:AS89)&lt;=SUM($G89:P89)*$E89,SUM($G89:P89)-SUM($AK89:AS89),ROUND(SUM($G89:P89)*$E89,2))))))</f>
        <v/>
      </c>
      <c r="AU89" s="195" t="str">
        <f>IF($C89="","",IF(Q$80="","",IF(Q$80="Faza inwest.",0,IF($C89=SUM($AK89:AT89),0,IF(SUM($G89:Q89)-SUM($AK89:AT89)&lt;=SUM($G89:Q89)*$E89,SUM($G89:Q89)-SUM($AK89:AT89),ROUND(SUM($G89:Q89)*$E89,2))))))</f>
        <v/>
      </c>
      <c r="AV89" s="195" t="str">
        <f>IF($C89="","",IF(R$80="","",IF(R$80="Faza inwest.",0,IF($C89=SUM($AK89:AU89),0,IF(SUM($G89:R89)-SUM($AK89:AU89)&lt;=SUM($G89:R89)*$E89,SUM($G89:R89)-SUM($AK89:AU89),ROUND(SUM($G89:R89)*$E89,2))))))</f>
        <v/>
      </c>
      <c r="AW89" s="195" t="str">
        <f>IF($C89="","",IF(S$80="","",IF(S$80="Faza inwest.",0,IF($C89=SUM($AK89:AV89),0,IF(SUM($G89:S89)-SUM($AK89:AV89)&lt;=SUM($G89:S89)*$E89,SUM($G89:S89)-SUM($AK89:AV89),ROUND(SUM($G89:S89)*$E89,2))))))</f>
        <v/>
      </c>
      <c r="AX89" s="195" t="str">
        <f>IF($C89="","",IF(T$80="","",IF(T$80="Faza inwest.",0,IF($C89=SUM($AK89:AW89),0,IF(SUM($G89:T89)-SUM($AK89:AW89)&lt;=SUM($G89:T89)*$E89,SUM($G89:T89)-SUM($AK89:AW89),ROUND(SUM($G89:T89)*$E89,2))))))</f>
        <v/>
      </c>
      <c r="AY89" s="195" t="str">
        <f>IF($C89="","",IF(U$80="","",IF(U$80="Faza inwest.",0,IF($C89=SUM($AK89:AX89),0,IF(SUM($G89:U89)-SUM($AK89:AX89)&lt;=SUM($G89:U89)*$E89,SUM($G89:U89)-SUM($AK89:AX89),ROUND(SUM($G89:U89)*$E89,2))))))</f>
        <v/>
      </c>
      <c r="AZ89" s="195" t="str">
        <f>IF($C89="","",IF(V$80="","",IF(V$80="Faza inwest.",0,IF($C89=SUM($AK89:AY89),0,IF(SUM($G89:V89)-SUM($AK89:AY89)&lt;=SUM($G89:V89)*$E89,SUM($G89:V89)-SUM($AK89:AY89),ROUND(SUM($G89:V89)*$E89,2))))))</f>
        <v/>
      </c>
      <c r="BA89" s="195" t="str">
        <f>IF($C89="","",IF(W$80="","",IF(W$80="Faza inwest.",0,IF($C89=SUM($AK89:AZ89),0,IF(SUM($G89:W89)-SUM($AK89:AZ89)&lt;=SUM($G89:W89)*$E89,SUM($G89:W89)-SUM($AK89:AZ89),ROUND(SUM($G89:W89)*$E89,2))))))</f>
        <v/>
      </c>
      <c r="BB89" s="195" t="str">
        <f>IF($C89="","",IF(X$80="","",IF(X$80="Faza inwest.",0,IF($C89=SUM($AK89:BA89),0,IF(SUM($G89:X89)-SUM($AK89:BA89)&lt;=SUM($G89:X89)*$E89,SUM($G89:X89)-SUM($AK89:BA89),ROUND(SUM($G89:X89)*$E89,2))))))</f>
        <v/>
      </c>
      <c r="BC89" s="195" t="str">
        <f>IF($C89="","",IF(Y$80="","",IF(Y$80="Faza inwest.",0,IF($C89=SUM($AK89:BB89),0,IF(SUM($G89:Y89)-SUM($AK89:BB89)&lt;=SUM($G89:Y89)*$E89,SUM($G89:Y89)-SUM($AK89:BB89),ROUND(SUM($G89:Y89)*$E89,2))))))</f>
        <v/>
      </c>
      <c r="BD89" s="195" t="str">
        <f>IF($C89="","",IF(Z$80="","",IF(Z$80="Faza inwest.",0,IF($C89=SUM($AK89:BC89),0,IF(SUM($G89:Z89)-SUM($AK89:BC89)&lt;=SUM($G89:Z89)*$E89,SUM($G89:Z89)-SUM($AK89:BC89),ROUND(SUM($G89:Z89)*$E89,2))))))</f>
        <v/>
      </c>
      <c r="BE89" s="195" t="str">
        <f>IF($C89="","",IF(AA$80="","",IF(AA$80="Faza inwest.",0,IF($C89=SUM($AK89:BD89),0,IF(SUM($G89:AA89)-SUM($AK89:BD89)&lt;=SUM($G89:AA89)*$E89,SUM($G89:AA89)-SUM($AK89:BD89),ROUND(SUM($G89:AA89)*$E89,2))))))</f>
        <v/>
      </c>
      <c r="BF89" s="195" t="str">
        <f>IF($C89="","",IF(AB$80="","",IF(AB$80="Faza inwest.",0,IF($C89=SUM($AK89:BE89),0,IF(SUM($G89:AB89)-SUM($AK89:BE89)&lt;=SUM($G89:AB89)*$E89,SUM($G89:AB89)-SUM($AK89:BE89),ROUND(SUM($G89:AB89)*$E89,2))))))</f>
        <v/>
      </c>
      <c r="BG89" s="195" t="str">
        <f>IF($C89="","",IF(AC$80="","",IF(AC$80="Faza inwest.",0,IF($C89=SUM($AK89:BF89),0,IF(SUM($G89:AC89)-SUM($AK89:BF89)&lt;=SUM($G89:AC89)*$E89,SUM($G89:AC89)-SUM($AK89:BF89),ROUND(SUM($G89:AC89)*$E89,2))))))</f>
        <v/>
      </c>
      <c r="BH89" s="195" t="str">
        <f>IF($C89="","",IF(AD$80="","",IF(AD$80="Faza inwest.",0,IF($C89=SUM($AK89:BG89),0,IF(SUM($G89:AD89)-SUM($AK89:BG89)&lt;=SUM($G89:AD89)*$E89,SUM($G89:AD89)-SUM($AK89:BG89),ROUND(SUM($G89:AD89)*$E89,2))))))</f>
        <v/>
      </c>
      <c r="BI89" s="195" t="str">
        <f>IF($C89="","",IF(AE$80="","",IF(AE$80="Faza inwest.",0,IF($C89=SUM($AK89:BH89),0,IF(SUM($G89:AE89)-SUM($AK89:BH89)&lt;=SUM($G89:AE89)*$E89,SUM($G89:AE89)-SUM($AK89:BH89),ROUND(SUM($G89:AE89)*$E89,2))))))</f>
        <v/>
      </c>
      <c r="BJ89" s="195" t="str">
        <f>IF($C89="","",IF(AF$80="","",IF(AF$80="Faza inwest.",0,IF($C89=SUM($AK89:BI89),0,IF(SUM($G89:AF89)-SUM($AK89:BI89)&lt;=SUM($G89:AF89)*$E89,SUM($G89:AF89)-SUM($AK89:BI89),ROUND(SUM($G89:AF89)*$E89,2))))))</f>
        <v/>
      </c>
      <c r="BK89" s="195" t="str">
        <f>IF($C89="","",IF(AG$80="","",IF(AG$80="Faza inwest.",0,IF($C89=SUM($AK89:BJ89),0,IF(SUM($G89:AG89)-SUM($AK89:BJ89)&lt;=SUM($G89:AG89)*$E89,SUM($G89:AG89)-SUM($AK89:BJ89),ROUND(SUM($G89:AG89)*$E89,2))))))</f>
        <v/>
      </c>
      <c r="BL89" s="195" t="str">
        <f>IF($C89="","",IF(AH$80="","",IF(AH$80="Faza inwest.",0,IF($C89=SUM($AK89:BK89),0,IF(SUM($G89:AH89)-SUM($AK89:BK89)&lt;=SUM($G89:AH89)*$E89,SUM($G89:AH89)-SUM($AK89:BK89),ROUND(SUM($G89:AH89)*$E89,2))))))</f>
        <v/>
      </c>
      <c r="BM89" s="195" t="str">
        <f>IF($C89="","",IF(AI$80="","",IF(AI$80="Faza inwest.",0,IF($C89=SUM($AK89:BL89),0,IF(SUM($G89:AI89)-SUM($AK89:BL89)&lt;=SUM($G89:AI89)*$E89,SUM($G89:AI89)-SUM($AK89:BL89),ROUND(SUM($G89:AI89)*$E89,2))))))</f>
        <v/>
      </c>
      <c r="BN89" s="195" t="str">
        <f>IF($C89="","",IF(AJ$80="","",IF(AJ$80="Faza inwest.",0,IF($C89=SUM($AK89:BM89),0,IF(SUM($G89:AJ89)-SUM($AK89:BM89)&lt;=SUM($G89:AJ89)*$E89,SUM($G89:AJ89)-SUM($AK89:BM89),ROUND(SUM($G89:AJ89)*$E89,2))))))</f>
        <v/>
      </c>
    </row>
    <row r="90" spans="1:66" s="70" customFormat="1">
      <c r="A90" s="94" t="str">
        <f>IF(Dane!A59="","",Dane!A59)</f>
        <v/>
      </c>
      <c r="B90" s="204" t="str">
        <f>IF(Dane!B59="","",Dane!B59)</f>
        <v/>
      </c>
      <c r="C90" s="205" t="str">
        <f>IF(Dane!C59="","",Dane!C59)</f>
        <v/>
      </c>
      <c r="D90" s="278" t="str">
        <f>IF(Dane!D59="","",Dane!D59)</f>
        <v/>
      </c>
      <c r="E90" s="601" t="str">
        <f>IF(Dane!E59="","",Dane!E59)</f>
        <v/>
      </c>
      <c r="F90" s="193" t="str">
        <f>IF(Dane!F59="","",Dane!F59)</f>
        <v/>
      </c>
      <c r="G90" s="195" t="str">
        <f>IF(Dane!G59="","",Dane!G59)</f>
        <v/>
      </c>
      <c r="H90" s="195" t="str">
        <f>IF(Dane!H59="","",Dane!H59)</f>
        <v/>
      </c>
      <c r="I90" s="195" t="str">
        <f>IF(Dane!I59="","",Dane!I59)</f>
        <v/>
      </c>
      <c r="J90" s="195" t="str">
        <f>IF(Dane!J59="","",Dane!J59)</f>
        <v/>
      </c>
      <c r="K90" s="195" t="str">
        <f>IF(Dane!K59="","",Dane!K59)</f>
        <v/>
      </c>
      <c r="L90" s="195" t="str">
        <f>IF(Dane!L59="","",Dane!L59)</f>
        <v/>
      </c>
      <c r="M90" s="195" t="str">
        <f>IF(Dane!M59="","",Dane!M59)</f>
        <v/>
      </c>
      <c r="N90" s="195" t="str">
        <f>IF(Dane!N59="","",Dane!N59)</f>
        <v/>
      </c>
      <c r="O90" s="195" t="str">
        <f>IF(Dane!O59="","",Dane!O59)</f>
        <v/>
      </c>
      <c r="P90" s="195" t="str">
        <f>IF(Dane!P59="","",Dane!P59)</f>
        <v/>
      </c>
      <c r="Q90" s="195" t="str">
        <f>IF(Dane!Q59="","",Dane!Q59)</f>
        <v/>
      </c>
      <c r="R90" s="195" t="str">
        <f>IF(Dane!R59="","",Dane!R59)</f>
        <v/>
      </c>
      <c r="S90" s="195" t="str">
        <f>IF(Dane!S59="","",Dane!S59)</f>
        <v/>
      </c>
      <c r="T90" s="195" t="str">
        <f>IF(Dane!T59="","",Dane!T59)</f>
        <v/>
      </c>
      <c r="U90" s="195" t="str">
        <f>IF(Dane!U59="","",Dane!U59)</f>
        <v/>
      </c>
      <c r="V90" s="195" t="str">
        <f>IF(Dane!V59="","",Dane!V59)</f>
        <v/>
      </c>
      <c r="W90" s="195" t="str">
        <f>IF(Dane!W59="","",Dane!W59)</f>
        <v/>
      </c>
      <c r="X90" s="195" t="str">
        <f>IF(Dane!X59="","",Dane!X59)</f>
        <v/>
      </c>
      <c r="Y90" s="195" t="str">
        <f>IF(Dane!Y59="","",Dane!Y59)</f>
        <v/>
      </c>
      <c r="Z90" s="195" t="str">
        <f>IF(Dane!Z59="","",Dane!Z59)</f>
        <v/>
      </c>
      <c r="AA90" s="195" t="str">
        <f>IF(Dane!AA59="","",Dane!AA59)</f>
        <v/>
      </c>
      <c r="AB90" s="195" t="str">
        <f>IF(Dane!AB59="","",Dane!AB59)</f>
        <v/>
      </c>
      <c r="AC90" s="195" t="str">
        <f>IF(Dane!AC59="","",Dane!AC59)</f>
        <v/>
      </c>
      <c r="AD90" s="195" t="str">
        <f>IF(Dane!AD59="","",Dane!AD59)</f>
        <v/>
      </c>
      <c r="AE90" s="195" t="str">
        <f>IF(Dane!AE59="","",Dane!AE59)</f>
        <v/>
      </c>
      <c r="AF90" s="195" t="str">
        <f>IF(Dane!AF59="","",Dane!AF59)</f>
        <v/>
      </c>
      <c r="AG90" s="195" t="str">
        <f>IF(Dane!AG59="","",Dane!AG59)</f>
        <v/>
      </c>
      <c r="AH90" s="195" t="str">
        <f>IF(Dane!AH59="","",Dane!AH59)</f>
        <v/>
      </c>
      <c r="AI90" s="195" t="str">
        <f>IF(Dane!AI59="","",Dane!AI59)</f>
        <v/>
      </c>
      <c r="AJ90" s="195" t="str">
        <f>IF(Dane!AJ59="","",Dane!AJ59)</f>
        <v/>
      </c>
      <c r="AK90" s="195" t="str">
        <f>IF($C90="","",IF(H$80="","",IF(G$80="Faza inwest.",0,ROUND(SUM($G90:G90)*$E90,2))))</f>
        <v/>
      </c>
      <c r="AL90" s="195" t="str">
        <f>IF($C90="","",IF(H$80="","",IF(H$80="Faza inwest.",0,IF($C90=SUM($AK90:AK90),0,IF(SUM($G90:H90)-SUM($AK90:AK90)&lt;=SUM($G90:H90)*$E90,SUM($G90:H90)-SUM($AK90:AK90),ROUND(SUM($G90:H90)*$E90,2))))))</f>
        <v/>
      </c>
      <c r="AM90" s="195" t="str">
        <f>IF($C90="","",IF(I$80="","",IF(I$80="Faza inwest.",0,IF($C90=SUM($AK90:AL90),0,IF(SUM($G90:I90)-SUM($AK90:AL90)&lt;=SUM($G90:I90)*$E90,SUM($G90:I90)-SUM($AK90:AL90),ROUND(SUM($G90:I90)*$E90,2))))))</f>
        <v/>
      </c>
      <c r="AN90" s="195" t="str">
        <f>IF($C90="","",IF(J$80="","",IF(J$80="Faza inwest.",0,IF($C90=SUM($AK90:AM90),0,IF(SUM($G90:J90)-SUM($AK90:AM90)&lt;=SUM($G90:J90)*$E90,SUM($G90:J90)-SUM($AK90:AM90),ROUND(SUM($G90:J90)*$E90,2))))))</f>
        <v/>
      </c>
      <c r="AO90" s="195" t="str">
        <f>IF($C90="","",IF(K$80="","",IF(K$80="Faza inwest.",0,IF($C90=SUM($AK90:AN90),0,IF(SUM($G90:K90)-SUM($AK90:AN90)&lt;=SUM($G90:K90)*$E90,SUM($G90:K90)-SUM($AK90:AN90),ROUND(SUM($G90:K90)*$E90,2))))))</f>
        <v/>
      </c>
      <c r="AP90" s="195" t="str">
        <f>IF($C90="","",IF(L$80="","",IF(L$80="Faza inwest.",0,IF($C90=SUM($AK90:AO90),0,IF(SUM($G90:L90)-SUM($AK90:AO90)&lt;=SUM($G90:L90)*$E90,SUM($G90:L90)-SUM($AK90:AO90),ROUND(SUM($G90:L90)*$E90,2))))))</f>
        <v/>
      </c>
      <c r="AQ90" s="195" t="str">
        <f>IF($C90="","",IF(M$80="","",IF(M$80="Faza inwest.",0,IF($C90=SUM($AK90:AP90),0,IF(SUM($G90:M90)-SUM($AK90:AP90)&lt;=SUM($G90:M90)*$E90,SUM($G90:M90)-SUM($AK90:AP90),ROUND(SUM($G90:M90)*$E90,2))))))</f>
        <v/>
      </c>
      <c r="AR90" s="195" t="str">
        <f>IF($C90="","",IF(N$80="","",IF(N$80="Faza inwest.",0,IF($C90=SUM($AK90:AQ90),0,IF(SUM($G90:N90)-SUM($AK90:AQ90)&lt;=SUM($G90:N90)*$E90,SUM($G90:N90)-SUM($AK90:AQ90),ROUND(SUM($G90:N90)*$E90,2))))))</f>
        <v/>
      </c>
      <c r="AS90" s="195" t="str">
        <f>IF($C90="","",IF(O$80="","",IF(O$80="Faza inwest.",0,IF($C90=SUM($AK90:AR90),0,IF(SUM($G90:O90)-SUM($AK90:AR90)&lt;=SUM($G90:O90)*$E90,SUM($G90:O90)-SUM($AK90:AR90),ROUND(SUM($G90:O90)*$E90,2))))))</f>
        <v/>
      </c>
      <c r="AT90" s="195" t="str">
        <f>IF($C90="","",IF(P$80="","",IF(P$80="Faza inwest.",0,IF($C90=SUM($AK90:AS90),0,IF(SUM($G90:P90)-SUM($AK90:AS90)&lt;=SUM($G90:P90)*$E90,SUM($G90:P90)-SUM($AK90:AS90),ROUND(SUM($G90:P90)*$E90,2))))))</f>
        <v/>
      </c>
      <c r="AU90" s="195" t="str">
        <f>IF($C90="","",IF(Q$80="","",IF(Q$80="Faza inwest.",0,IF($C90=SUM($AK90:AT90),0,IF(SUM($G90:Q90)-SUM($AK90:AT90)&lt;=SUM($G90:Q90)*$E90,SUM($G90:Q90)-SUM($AK90:AT90),ROUND(SUM($G90:Q90)*$E90,2))))))</f>
        <v/>
      </c>
      <c r="AV90" s="195" t="str">
        <f>IF($C90="","",IF(R$80="","",IF(R$80="Faza inwest.",0,IF($C90=SUM($AK90:AU90),0,IF(SUM($G90:R90)-SUM($AK90:AU90)&lt;=SUM($G90:R90)*$E90,SUM($G90:R90)-SUM($AK90:AU90),ROUND(SUM($G90:R90)*$E90,2))))))</f>
        <v/>
      </c>
      <c r="AW90" s="195" t="str">
        <f>IF($C90="","",IF(S$80="","",IF(S$80="Faza inwest.",0,IF($C90=SUM($AK90:AV90),0,IF(SUM($G90:S90)-SUM($AK90:AV90)&lt;=SUM($G90:S90)*$E90,SUM($G90:S90)-SUM($AK90:AV90),ROUND(SUM($G90:S90)*$E90,2))))))</f>
        <v/>
      </c>
      <c r="AX90" s="195" t="str">
        <f>IF($C90="","",IF(T$80="","",IF(T$80="Faza inwest.",0,IF($C90=SUM($AK90:AW90),0,IF(SUM($G90:T90)-SUM($AK90:AW90)&lt;=SUM($G90:T90)*$E90,SUM($G90:T90)-SUM($AK90:AW90),ROUND(SUM($G90:T90)*$E90,2))))))</f>
        <v/>
      </c>
      <c r="AY90" s="195" t="str">
        <f>IF($C90="","",IF(U$80="","",IF(U$80="Faza inwest.",0,IF($C90=SUM($AK90:AX90),0,IF(SUM($G90:U90)-SUM($AK90:AX90)&lt;=SUM($G90:U90)*$E90,SUM($G90:U90)-SUM($AK90:AX90),ROUND(SUM($G90:U90)*$E90,2))))))</f>
        <v/>
      </c>
      <c r="AZ90" s="195" t="str">
        <f>IF($C90="","",IF(V$80="","",IF(V$80="Faza inwest.",0,IF($C90=SUM($AK90:AY90),0,IF(SUM($G90:V90)-SUM($AK90:AY90)&lt;=SUM($G90:V90)*$E90,SUM($G90:V90)-SUM($AK90:AY90),ROUND(SUM($G90:V90)*$E90,2))))))</f>
        <v/>
      </c>
      <c r="BA90" s="195" t="str">
        <f>IF($C90="","",IF(W$80="","",IF(W$80="Faza inwest.",0,IF($C90=SUM($AK90:AZ90),0,IF(SUM($G90:W90)-SUM($AK90:AZ90)&lt;=SUM($G90:W90)*$E90,SUM($G90:W90)-SUM($AK90:AZ90),ROUND(SUM($G90:W90)*$E90,2))))))</f>
        <v/>
      </c>
      <c r="BB90" s="195" t="str">
        <f>IF($C90="","",IF(X$80="","",IF(X$80="Faza inwest.",0,IF($C90=SUM($AK90:BA90),0,IF(SUM($G90:X90)-SUM($AK90:BA90)&lt;=SUM($G90:X90)*$E90,SUM($G90:X90)-SUM($AK90:BA90),ROUND(SUM($G90:X90)*$E90,2))))))</f>
        <v/>
      </c>
      <c r="BC90" s="195" t="str">
        <f>IF($C90="","",IF(Y$80="","",IF(Y$80="Faza inwest.",0,IF($C90=SUM($AK90:BB90),0,IF(SUM($G90:Y90)-SUM($AK90:BB90)&lt;=SUM($G90:Y90)*$E90,SUM($G90:Y90)-SUM($AK90:BB90),ROUND(SUM($G90:Y90)*$E90,2))))))</f>
        <v/>
      </c>
      <c r="BD90" s="195" t="str">
        <f>IF($C90="","",IF(Z$80="","",IF(Z$80="Faza inwest.",0,IF($C90=SUM($AK90:BC90),0,IF(SUM($G90:Z90)-SUM($AK90:BC90)&lt;=SUM($G90:Z90)*$E90,SUM($G90:Z90)-SUM($AK90:BC90),ROUND(SUM($G90:Z90)*$E90,2))))))</f>
        <v/>
      </c>
      <c r="BE90" s="195" t="str">
        <f>IF($C90="","",IF(AA$80="","",IF(AA$80="Faza inwest.",0,IF($C90=SUM($AK90:BD90),0,IF(SUM($G90:AA90)-SUM($AK90:BD90)&lt;=SUM($G90:AA90)*$E90,SUM($G90:AA90)-SUM($AK90:BD90),ROUND(SUM($G90:AA90)*$E90,2))))))</f>
        <v/>
      </c>
      <c r="BF90" s="195" t="str">
        <f>IF($C90="","",IF(AB$80="","",IF(AB$80="Faza inwest.",0,IF($C90=SUM($AK90:BE90),0,IF(SUM($G90:AB90)-SUM($AK90:BE90)&lt;=SUM($G90:AB90)*$E90,SUM($G90:AB90)-SUM($AK90:BE90),ROUND(SUM($G90:AB90)*$E90,2))))))</f>
        <v/>
      </c>
      <c r="BG90" s="195" t="str">
        <f>IF($C90="","",IF(AC$80="","",IF(AC$80="Faza inwest.",0,IF($C90=SUM($AK90:BF90),0,IF(SUM($G90:AC90)-SUM($AK90:BF90)&lt;=SUM($G90:AC90)*$E90,SUM($G90:AC90)-SUM($AK90:BF90),ROUND(SUM($G90:AC90)*$E90,2))))))</f>
        <v/>
      </c>
      <c r="BH90" s="195" t="str">
        <f>IF($C90="","",IF(AD$80="","",IF(AD$80="Faza inwest.",0,IF($C90=SUM($AK90:BG90),0,IF(SUM($G90:AD90)-SUM($AK90:BG90)&lt;=SUM($G90:AD90)*$E90,SUM($G90:AD90)-SUM($AK90:BG90),ROUND(SUM($G90:AD90)*$E90,2))))))</f>
        <v/>
      </c>
      <c r="BI90" s="195" t="str">
        <f>IF($C90="","",IF(AE$80="","",IF(AE$80="Faza inwest.",0,IF($C90=SUM($AK90:BH90),0,IF(SUM($G90:AE90)-SUM($AK90:BH90)&lt;=SUM($G90:AE90)*$E90,SUM($G90:AE90)-SUM($AK90:BH90),ROUND(SUM($G90:AE90)*$E90,2))))))</f>
        <v/>
      </c>
      <c r="BJ90" s="195" t="str">
        <f>IF($C90="","",IF(AF$80="","",IF(AF$80="Faza inwest.",0,IF($C90=SUM($AK90:BI90),0,IF(SUM($G90:AF90)-SUM($AK90:BI90)&lt;=SUM($G90:AF90)*$E90,SUM($G90:AF90)-SUM($AK90:BI90),ROUND(SUM($G90:AF90)*$E90,2))))))</f>
        <v/>
      </c>
      <c r="BK90" s="195" t="str">
        <f>IF($C90="","",IF(AG$80="","",IF(AG$80="Faza inwest.",0,IF($C90=SUM($AK90:BJ90),0,IF(SUM($G90:AG90)-SUM($AK90:BJ90)&lt;=SUM($G90:AG90)*$E90,SUM($G90:AG90)-SUM($AK90:BJ90),ROUND(SUM($G90:AG90)*$E90,2))))))</f>
        <v/>
      </c>
      <c r="BL90" s="195" t="str">
        <f>IF($C90="","",IF(AH$80="","",IF(AH$80="Faza inwest.",0,IF($C90=SUM($AK90:BK90),0,IF(SUM($G90:AH90)-SUM($AK90:BK90)&lt;=SUM($G90:AH90)*$E90,SUM($G90:AH90)-SUM($AK90:BK90),ROUND(SUM($G90:AH90)*$E90,2))))))</f>
        <v/>
      </c>
      <c r="BM90" s="195" t="str">
        <f>IF($C90="","",IF(AI$80="","",IF(AI$80="Faza inwest.",0,IF($C90=SUM($AK90:BL90),0,IF(SUM($G90:AI90)-SUM($AK90:BL90)&lt;=SUM($G90:AI90)*$E90,SUM($G90:AI90)-SUM($AK90:BL90),ROUND(SUM($G90:AI90)*$E90,2))))))</f>
        <v/>
      </c>
      <c r="BN90" s="195" t="str">
        <f>IF($C90="","",IF(AJ$80="","",IF(AJ$80="Faza inwest.",0,IF($C90=SUM($AK90:BM90),0,IF(SUM($G90:AJ90)-SUM($AK90:BM90)&lt;=SUM($G90:AJ90)*$E90,SUM($G90:AJ90)-SUM($AK90:BM90),ROUND(SUM($G90:AJ90)*$E90,2))))))</f>
        <v/>
      </c>
    </row>
    <row r="91" spans="1:66" s="70" customFormat="1">
      <c r="A91" s="94" t="str">
        <f>IF(Dane!A60="","",Dane!A60)</f>
        <v/>
      </c>
      <c r="B91" s="204" t="str">
        <f>IF(Dane!B60="","",Dane!B60)</f>
        <v/>
      </c>
      <c r="C91" s="205" t="str">
        <f>IF(Dane!C60="","",Dane!C60)</f>
        <v/>
      </c>
      <c r="D91" s="278" t="str">
        <f>IF(Dane!D60="","",Dane!D60)</f>
        <v/>
      </c>
      <c r="E91" s="601" t="str">
        <f>IF(Dane!E60="","",Dane!E60)</f>
        <v/>
      </c>
      <c r="F91" s="193" t="str">
        <f>IF(Dane!F60="","",Dane!F60)</f>
        <v/>
      </c>
      <c r="G91" s="195" t="str">
        <f>IF(Dane!G60="","",Dane!G60)</f>
        <v/>
      </c>
      <c r="H91" s="195" t="str">
        <f>IF(Dane!H60="","",Dane!H60)</f>
        <v/>
      </c>
      <c r="I91" s="195" t="str">
        <f>IF(Dane!I60="","",Dane!I60)</f>
        <v/>
      </c>
      <c r="J91" s="195" t="str">
        <f>IF(Dane!J60="","",Dane!J60)</f>
        <v/>
      </c>
      <c r="K91" s="195" t="str">
        <f>IF(Dane!K60="","",Dane!K60)</f>
        <v/>
      </c>
      <c r="L91" s="195" t="str">
        <f>IF(Dane!L60="","",Dane!L60)</f>
        <v/>
      </c>
      <c r="M91" s="195" t="str">
        <f>IF(Dane!M60="","",Dane!M60)</f>
        <v/>
      </c>
      <c r="N91" s="195" t="str">
        <f>IF(Dane!N60="","",Dane!N60)</f>
        <v/>
      </c>
      <c r="O91" s="195" t="str">
        <f>IF(Dane!O60="","",Dane!O60)</f>
        <v/>
      </c>
      <c r="P91" s="195" t="str">
        <f>IF(Dane!P60="","",Dane!P60)</f>
        <v/>
      </c>
      <c r="Q91" s="195" t="str">
        <f>IF(Dane!Q60="","",Dane!Q60)</f>
        <v/>
      </c>
      <c r="R91" s="195" t="str">
        <f>IF(Dane!R60="","",Dane!R60)</f>
        <v/>
      </c>
      <c r="S91" s="195" t="str">
        <f>IF(Dane!S60="","",Dane!S60)</f>
        <v/>
      </c>
      <c r="T91" s="195" t="str">
        <f>IF(Dane!T60="","",Dane!T60)</f>
        <v/>
      </c>
      <c r="U91" s="195" t="str">
        <f>IF(Dane!U60="","",Dane!U60)</f>
        <v/>
      </c>
      <c r="V91" s="195" t="str">
        <f>IF(Dane!V60="","",Dane!V60)</f>
        <v/>
      </c>
      <c r="W91" s="195" t="str">
        <f>IF(Dane!W60="","",Dane!W60)</f>
        <v/>
      </c>
      <c r="X91" s="195" t="str">
        <f>IF(Dane!X60="","",Dane!X60)</f>
        <v/>
      </c>
      <c r="Y91" s="195" t="str">
        <f>IF(Dane!Y60="","",Dane!Y60)</f>
        <v/>
      </c>
      <c r="Z91" s="195" t="str">
        <f>IF(Dane!Z60="","",Dane!Z60)</f>
        <v/>
      </c>
      <c r="AA91" s="195" t="str">
        <f>IF(Dane!AA60="","",Dane!AA60)</f>
        <v/>
      </c>
      <c r="AB91" s="195" t="str">
        <f>IF(Dane!AB60="","",Dane!AB60)</f>
        <v/>
      </c>
      <c r="AC91" s="195" t="str">
        <f>IF(Dane!AC60="","",Dane!AC60)</f>
        <v/>
      </c>
      <c r="AD91" s="195" t="str">
        <f>IF(Dane!AD60="","",Dane!AD60)</f>
        <v/>
      </c>
      <c r="AE91" s="195" t="str">
        <f>IF(Dane!AE60="","",Dane!AE60)</f>
        <v/>
      </c>
      <c r="AF91" s="195" t="str">
        <f>IF(Dane!AF60="","",Dane!AF60)</f>
        <v/>
      </c>
      <c r="AG91" s="195" t="str">
        <f>IF(Dane!AG60="","",Dane!AG60)</f>
        <v/>
      </c>
      <c r="AH91" s="195" t="str">
        <f>IF(Dane!AH60="","",Dane!AH60)</f>
        <v/>
      </c>
      <c r="AI91" s="195" t="str">
        <f>IF(Dane!AI60="","",Dane!AI60)</f>
        <v/>
      </c>
      <c r="AJ91" s="195" t="str">
        <f>IF(Dane!AJ60="","",Dane!AJ60)</f>
        <v/>
      </c>
      <c r="AK91" s="195" t="str">
        <f>IF($C91="","",IF(H$80="","",IF(G$80="Faza inwest.",0,ROUND(SUM($G91:G91)*$E91,2))))</f>
        <v/>
      </c>
      <c r="AL91" s="195" t="str">
        <f>IF($C91="","",IF(H$80="","",IF(H$80="Faza inwest.",0,IF($C91=SUM($AK91:AK91),0,IF(SUM($G91:H91)-SUM($AK91:AK91)&lt;=SUM($G91:H91)*$E91,SUM($G91:H91)-SUM($AK91:AK91),ROUND(SUM($G91:H91)*$E91,2))))))</f>
        <v/>
      </c>
      <c r="AM91" s="195" t="str">
        <f>IF($C91="","",IF(I$80="","",IF(I$80="Faza inwest.",0,IF($C91=SUM($AK91:AL91),0,IF(SUM($G91:I91)-SUM($AK91:AL91)&lt;=SUM($G91:I91)*$E91,SUM($G91:I91)-SUM($AK91:AL91),ROUND(SUM($G91:I91)*$E91,2))))))</f>
        <v/>
      </c>
      <c r="AN91" s="195" t="str">
        <f>IF($C91="","",IF(J$80="","",IF(J$80="Faza inwest.",0,IF($C91=SUM($AK91:AM91),0,IF(SUM($G91:J91)-SUM($AK91:AM91)&lt;=SUM($G91:J91)*$E91,SUM($G91:J91)-SUM($AK91:AM91),ROUND(SUM($G91:J91)*$E91,2))))))</f>
        <v/>
      </c>
      <c r="AO91" s="195" t="str">
        <f>IF($C91="","",IF(K$80="","",IF(K$80="Faza inwest.",0,IF($C91=SUM($AK91:AN91),0,IF(SUM($G91:K91)-SUM($AK91:AN91)&lt;=SUM($G91:K91)*$E91,SUM($G91:K91)-SUM($AK91:AN91),ROUND(SUM($G91:K91)*$E91,2))))))</f>
        <v/>
      </c>
      <c r="AP91" s="195" t="str">
        <f>IF($C91="","",IF(L$80="","",IF(L$80="Faza inwest.",0,IF($C91=SUM($AK91:AO91),0,IF(SUM($G91:L91)-SUM($AK91:AO91)&lt;=SUM($G91:L91)*$E91,SUM($G91:L91)-SUM($AK91:AO91),ROUND(SUM($G91:L91)*$E91,2))))))</f>
        <v/>
      </c>
      <c r="AQ91" s="195" t="str">
        <f>IF($C91="","",IF(M$80="","",IF(M$80="Faza inwest.",0,IF($C91=SUM($AK91:AP91),0,IF(SUM($G91:M91)-SUM($AK91:AP91)&lt;=SUM($G91:M91)*$E91,SUM($G91:M91)-SUM($AK91:AP91),ROUND(SUM($G91:M91)*$E91,2))))))</f>
        <v/>
      </c>
      <c r="AR91" s="195" t="str">
        <f>IF($C91="","",IF(N$80="","",IF(N$80="Faza inwest.",0,IF($C91=SUM($AK91:AQ91),0,IF(SUM($G91:N91)-SUM($AK91:AQ91)&lt;=SUM($G91:N91)*$E91,SUM($G91:N91)-SUM($AK91:AQ91),ROUND(SUM($G91:N91)*$E91,2))))))</f>
        <v/>
      </c>
      <c r="AS91" s="195" t="str">
        <f>IF($C91="","",IF(O$80="","",IF(O$80="Faza inwest.",0,IF($C91=SUM($AK91:AR91),0,IF(SUM($G91:O91)-SUM($AK91:AR91)&lt;=SUM($G91:O91)*$E91,SUM($G91:O91)-SUM($AK91:AR91),ROUND(SUM($G91:O91)*$E91,2))))))</f>
        <v/>
      </c>
      <c r="AT91" s="195" t="str">
        <f>IF($C91="","",IF(P$80="","",IF(P$80="Faza inwest.",0,IF($C91=SUM($AK91:AS91),0,IF(SUM($G91:P91)-SUM($AK91:AS91)&lt;=SUM($G91:P91)*$E91,SUM($G91:P91)-SUM($AK91:AS91),ROUND(SUM($G91:P91)*$E91,2))))))</f>
        <v/>
      </c>
      <c r="AU91" s="195" t="str">
        <f>IF($C91="","",IF(Q$80="","",IF(Q$80="Faza inwest.",0,IF($C91=SUM($AK91:AT91),0,IF(SUM($G91:Q91)-SUM($AK91:AT91)&lt;=SUM($G91:Q91)*$E91,SUM($G91:Q91)-SUM($AK91:AT91),ROUND(SUM($G91:Q91)*$E91,2))))))</f>
        <v/>
      </c>
      <c r="AV91" s="195" t="str">
        <f>IF($C91="","",IF(R$80="","",IF(R$80="Faza inwest.",0,IF($C91=SUM($AK91:AU91),0,IF(SUM($G91:R91)-SUM($AK91:AU91)&lt;=SUM($G91:R91)*$E91,SUM($G91:R91)-SUM($AK91:AU91),ROUND(SUM($G91:R91)*$E91,2))))))</f>
        <v/>
      </c>
      <c r="AW91" s="195" t="str">
        <f>IF($C91="","",IF(S$80="","",IF(S$80="Faza inwest.",0,IF($C91=SUM($AK91:AV91),0,IF(SUM($G91:S91)-SUM($AK91:AV91)&lt;=SUM($G91:S91)*$E91,SUM($G91:S91)-SUM($AK91:AV91),ROUND(SUM($G91:S91)*$E91,2))))))</f>
        <v/>
      </c>
      <c r="AX91" s="195" t="str">
        <f>IF($C91="","",IF(T$80="","",IF(T$80="Faza inwest.",0,IF($C91=SUM($AK91:AW91),0,IF(SUM($G91:T91)-SUM($AK91:AW91)&lt;=SUM($G91:T91)*$E91,SUM($G91:T91)-SUM($AK91:AW91),ROUND(SUM($G91:T91)*$E91,2))))))</f>
        <v/>
      </c>
      <c r="AY91" s="195" t="str">
        <f>IF($C91="","",IF(U$80="","",IF(U$80="Faza inwest.",0,IF($C91=SUM($AK91:AX91),0,IF(SUM($G91:U91)-SUM($AK91:AX91)&lt;=SUM($G91:U91)*$E91,SUM($G91:U91)-SUM($AK91:AX91),ROUND(SUM($G91:U91)*$E91,2))))))</f>
        <v/>
      </c>
      <c r="AZ91" s="195" t="str">
        <f>IF($C91="","",IF(V$80="","",IF(V$80="Faza inwest.",0,IF($C91=SUM($AK91:AY91),0,IF(SUM($G91:V91)-SUM($AK91:AY91)&lt;=SUM($G91:V91)*$E91,SUM($G91:V91)-SUM($AK91:AY91),ROUND(SUM($G91:V91)*$E91,2))))))</f>
        <v/>
      </c>
      <c r="BA91" s="195" t="str">
        <f>IF($C91="","",IF(W$80="","",IF(W$80="Faza inwest.",0,IF($C91=SUM($AK91:AZ91),0,IF(SUM($G91:W91)-SUM($AK91:AZ91)&lt;=SUM($G91:W91)*$E91,SUM($G91:W91)-SUM($AK91:AZ91),ROUND(SUM($G91:W91)*$E91,2))))))</f>
        <v/>
      </c>
      <c r="BB91" s="195" t="str">
        <f>IF($C91="","",IF(X$80="","",IF(X$80="Faza inwest.",0,IF($C91=SUM($AK91:BA91),0,IF(SUM($G91:X91)-SUM($AK91:BA91)&lt;=SUM($G91:X91)*$E91,SUM($G91:X91)-SUM($AK91:BA91),ROUND(SUM($G91:X91)*$E91,2))))))</f>
        <v/>
      </c>
      <c r="BC91" s="195" t="str">
        <f>IF($C91="","",IF(Y$80="","",IF(Y$80="Faza inwest.",0,IF($C91=SUM($AK91:BB91),0,IF(SUM($G91:Y91)-SUM($AK91:BB91)&lt;=SUM($G91:Y91)*$E91,SUM($G91:Y91)-SUM($AK91:BB91),ROUND(SUM($G91:Y91)*$E91,2))))))</f>
        <v/>
      </c>
      <c r="BD91" s="195" t="str">
        <f>IF($C91="","",IF(Z$80="","",IF(Z$80="Faza inwest.",0,IF($C91=SUM($AK91:BC91),0,IF(SUM($G91:Z91)-SUM($AK91:BC91)&lt;=SUM($G91:Z91)*$E91,SUM($G91:Z91)-SUM($AK91:BC91),ROUND(SUM($G91:Z91)*$E91,2))))))</f>
        <v/>
      </c>
      <c r="BE91" s="195" t="str">
        <f>IF($C91="","",IF(AA$80="","",IF(AA$80="Faza inwest.",0,IF($C91=SUM($AK91:BD91),0,IF(SUM($G91:AA91)-SUM($AK91:BD91)&lt;=SUM($G91:AA91)*$E91,SUM($G91:AA91)-SUM($AK91:BD91),ROUND(SUM($G91:AA91)*$E91,2))))))</f>
        <v/>
      </c>
      <c r="BF91" s="195" t="str">
        <f>IF($C91="","",IF(AB$80="","",IF(AB$80="Faza inwest.",0,IF($C91=SUM($AK91:BE91),0,IF(SUM($G91:AB91)-SUM($AK91:BE91)&lt;=SUM($G91:AB91)*$E91,SUM($G91:AB91)-SUM($AK91:BE91),ROUND(SUM($G91:AB91)*$E91,2))))))</f>
        <v/>
      </c>
      <c r="BG91" s="195" t="str">
        <f>IF($C91="","",IF(AC$80="","",IF(AC$80="Faza inwest.",0,IF($C91=SUM($AK91:BF91),0,IF(SUM($G91:AC91)-SUM($AK91:BF91)&lt;=SUM($G91:AC91)*$E91,SUM($G91:AC91)-SUM($AK91:BF91),ROUND(SUM($G91:AC91)*$E91,2))))))</f>
        <v/>
      </c>
      <c r="BH91" s="195" t="str">
        <f>IF($C91="","",IF(AD$80="","",IF(AD$80="Faza inwest.",0,IF($C91=SUM($AK91:BG91),0,IF(SUM($G91:AD91)-SUM($AK91:BG91)&lt;=SUM($G91:AD91)*$E91,SUM($G91:AD91)-SUM($AK91:BG91),ROUND(SUM($G91:AD91)*$E91,2))))))</f>
        <v/>
      </c>
      <c r="BI91" s="195" t="str">
        <f>IF($C91="","",IF(AE$80="","",IF(AE$80="Faza inwest.",0,IF($C91=SUM($AK91:BH91),0,IF(SUM($G91:AE91)-SUM($AK91:BH91)&lt;=SUM($G91:AE91)*$E91,SUM($G91:AE91)-SUM($AK91:BH91),ROUND(SUM($G91:AE91)*$E91,2))))))</f>
        <v/>
      </c>
      <c r="BJ91" s="195" t="str">
        <f>IF($C91="","",IF(AF$80="","",IF(AF$80="Faza inwest.",0,IF($C91=SUM($AK91:BI91),0,IF(SUM($G91:AF91)-SUM($AK91:BI91)&lt;=SUM($G91:AF91)*$E91,SUM($G91:AF91)-SUM($AK91:BI91),ROUND(SUM($G91:AF91)*$E91,2))))))</f>
        <v/>
      </c>
      <c r="BK91" s="195" t="str">
        <f>IF($C91="","",IF(AG$80="","",IF(AG$80="Faza inwest.",0,IF($C91=SUM($AK91:BJ91),0,IF(SUM($G91:AG91)-SUM($AK91:BJ91)&lt;=SUM($G91:AG91)*$E91,SUM($G91:AG91)-SUM($AK91:BJ91),ROUND(SUM($G91:AG91)*$E91,2))))))</f>
        <v/>
      </c>
      <c r="BL91" s="195" t="str">
        <f>IF($C91="","",IF(AH$80="","",IF(AH$80="Faza inwest.",0,IF($C91=SUM($AK91:BK91),0,IF(SUM($G91:AH91)-SUM($AK91:BK91)&lt;=SUM($G91:AH91)*$E91,SUM($G91:AH91)-SUM($AK91:BK91),ROUND(SUM($G91:AH91)*$E91,2))))))</f>
        <v/>
      </c>
      <c r="BM91" s="195" t="str">
        <f>IF($C91="","",IF(AI$80="","",IF(AI$80="Faza inwest.",0,IF($C91=SUM($AK91:BL91),0,IF(SUM($G91:AI91)-SUM($AK91:BL91)&lt;=SUM($G91:AI91)*$E91,SUM($G91:AI91)-SUM($AK91:BL91),ROUND(SUM($G91:AI91)*$E91,2))))))</f>
        <v/>
      </c>
      <c r="BN91" s="195" t="str">
        <f>IF($C91="","",IF(AJ$80="","",IF(AJ$80="Faza inwest.",0,IF($C91=SUM($AK91:BM91),0,IF(SUM($G91:AJ91)-SUM($AK91:BM91)&lt;=SUM($G91:AJ91)*$E91,SUM($G91:AJ91)-SUM($AK91:BM91),ROUND(SUM($G91:AJ91)*$E91,2))))))</f>
        <v/>
      </c>
    </row>
    <row r="92" spans="1:66" s="70" customFormat="1">
      <c r="A92" s="94" t="str">
        <f>IF(Dane!A61="","",Dane!A61)</f>
        <v/>
      </c>
      <c r="B92" s="204" t="str">
        <f>IF(Dane!B61="","",Dane!B61)</f>
        <v/>
      </c>
      <c r="C92" s="205" t="str">
        <f>IF(Dane!C61="","",Dane!C61)</f>
        <v/>
      </c>
      <c r="D92" s="278" t="str">
        <f>IF(Dane!D61="","",Dane!D61)</f>
        <v/>
      </c>
      <c r="E92" s="601" t="str">
        <f>IF(Dane!E61="","",Dane!E61)</f>
        <v/>
      </c>
      <c r="F92" s="193" t="str">
        <f>IF(Dane!F61="","",Dane!F61)</f>
        <v/>
      </c>
      <c r="G92" s="195" t="str">
        <f>IF(Dane!G61="","",Dane!G61)</f>
        <v/>
      </c>
      <c r="H92" s="195" t="str">
        <f>IF(Dane!H61="","",Dane!H61)</f>
        <v/>
      </c>
      <c r="I92" s="195" t="str">
        <f>IF(Dane!I61="","",Dane!I61)</f>
        <v/>
      </c>
      <c r="J92" s="195" t="str">
        <f>IF(Dane!J61="","",Dane!J61)</f>
        <v/>
      </c>
      <c r="K92" s="195" t="str">
        <f>IF(Dane!K61="","",Dane!K61)</f>
        <v/>
      </c>
      <c r="L92" s="195" t="str">
        <f>IF(Dane!L61="","",Dane!L61)</f>
        <v/>
      </c>
      <c r="M92" s="195" t="str">
        <f>IF(Dane!M61="","",Dane!M61)</f>
        <v/>
      </c>
      <c r="N92" s="195" t="str">
        <f>IF(Dane!N61="","",Dane!N61)</f>
        <v/>
      </c>
      <c r="O92" s="195" t="str">
        <f>IF(Dane!O61="","",Dane!O61)</f>
        <v/>
      </c>
      <c r="P92" s="195" t="str">
        <f>IF(Dane!P61="","",Dane!P61)</f>
        <v/>
      </c>
      <c r="Q92" s="195" t="str">
        <f>IF(Dane!Q61="","",Dane!Q61)</f>
        <v/>
      </c>
      <c r="R92" s="195" t="str">
        <f>IF(Dane!R61="","",Dane!R61)</f>
        <v/>
      </c>
      <c r="S92" s="195" t="str">
        <f>IF(Dane!S61="","",Dane!S61)</f>
        <v/>
      </c>
      <c r="T92" s="195" t="str">
        <f>IF(Dane!T61="","",Dane!T61)</f>
        <v/>
      </c>
      <c r="U92" s="195" t="str">
        <f>IF(Dane!U61="","",Dane!U61)</f>
        <v/>
      </c>
      <c r="V92" s="195" t="str">
        <f>IF(Dane!V61="","",Dane!V61)</f>
        <v/>
      </c>
      <c r="W92" s="195" t="str">
        <f>IF(Dane!W61="","",Dane!W61)</f>
        <v/>
      </c>
      <c r="X92" s="195" t="str">
        <f>IF(Dane!X61="","",Dane!X61)</f>
        <v/>
      </c>
      <c r="Y92" s="195" t="str">
        <f>IF(Dane!Y61="","",Dane!Y61)</f>
        <v/>
      </c>
      <c r="Z92" s="195" t="str">
        <f>IF(Dane!Z61="","",Dane!Z61)</f>
        <v/>
      </c>
      <c r="AA92" s="195" t="str">
        <f>IF(Dane!AA61="","",Dane!AA61)</f>
        <v/>
      </c>
      <c r="AB92" s="195" t="str">
        <f>IF(Dane!AB61="","",Dane!AB61)</f>
        <v/>
      </c>
      <c r="AC92" s="195" t="str">
        <f>IF(Dane!AC61="","",Dane!AC61)</f>
        <v/>
      </c>
      <c r="AD92" s="195" t="str">
        <f>IF(Dane!AD61="","",Dane!AD61)</f>
        <v/>
      </c>
      <c r="AE92" s="195" t="str">
        <f>IF(Dane!AE61="","",Dane!AE61)</f>
        <v/>
      </c>
      <c r="AF92" s="195" t="str">
        <f>IF(Dane!AF61="","",Dane!AF61)</f>
        <v/>
      </c>
      <c r="AG92" s="195" t="str">
        <f>IF(Dane!AG61="","",Dane!AG61)</f>
        <v/>
      </c>
      <c r="AH92" s="195" t="str">
        <f>IF(Dane!AH61="","",Dane!AH61)</f>
        <v/>
      </c>
      <c r="AI92" s="195" t="str">
        <f>IF(Dane!AI61="","",Dane!AI61)</f>
        <v/>
      </c>
      <c r="AJ92" s="195" t="str">
        <f>IF(Dane!AJ61="","",Dane!AJ61)</f>
        <v/>
      </c>
      <c r="AK92" s="195" t="str">
        <f>IF($C92="","",IF(H$80="","",IF(G$80="Faza inwest.",0,ROUND(SUM($G92:G92)*$E92,2))))</f>
        <v/>
      </c>
      <c r="AL92" s="195" t="str">
        <f>IF($C92="","",IF(H$80="","",IF(H$80="Faza inwest.",0,IF($C92=SUM($AK92:AK92),0,IF(SUM($G92:H92)-SUM($AK92:AK92)&lt;=SUM($G92:H92)*$E92,SUM($G92:H92)-SUM($AK92:AK92),ROUND(SUM($G92:H92)*$E92,2))))))</f>
        <v/>
      </c>
      <c r="AM92" s="195" t="str">
        <f>IF($C92="","",IF(I$80="","",IF(I$80="Faza inwest.",0,IF($C92=SUM($AK92:AL92),0,IF(SUM($G92:I92)-SUM($AK92:AL92)&lt;=SUM($G92:I92)*$E92,SUM($G92:I92)-SUM($AK92:AL92),ROUND(SUM($G92:I92)*$E92,2))))))</f>
        <v/>
      </c>
      <c r="AN92" s="195" t="str">
        <f>IF($C92="","",IF(J$80="","",IF(J$80="Faza inwest.",0,IF($C92=SUM($AK92:AM92),0,IF(SUM($G92:J92)-SUM($AK92:AM92)&lt;=SUM($G92:J92)*$E92,SUM($G92:J92)-SUM($AK92:AM92),ROUND(SUM($G92:J92)*$E92,2))))))</f>
        <v/>
      </c>
      <c r="AO92" s="195" t="str">
        <f>IF($C92="","",IF(K$80="","",IF(K$80="Faza inwest.",0,IF($C92=SUM($AK92:AN92),0,IF(SUM($G92:K92)-SUM($AK92:AN92)&lt;=SUM($G92:K92)*$E92,SUM($G92:K92)-SUM($AK92:AN92),ROUND(SUM($G92:K92)*$E92,2))))))</f>
        <v/>
      </c>
      <c r="AP92" s="195" t="str">
        <f>IF($C92="","",IF(L$80="","",IF(L$80="Faza inwest.",0,IF($C92=SUM($AK92:AO92),0,IF(SUM($G92:L92)-SUM($AK92:AO92)&lt;=SUM($G92:L92)*$E92,SUM($G92:L92)-SUM($AK92:AO92),ROUND(SUM($G92:L92)*$E92,2))))))</f>
        <v/>
      </c>
      <c r="AQ92" s="195" t="str">
        <f>IF($C92="","",IF(M$80="","",IF(M$80="Faza inwest.",0,IF($C92=SUM($AK92:AP92),0,IF(SUM($G92:M92)-SUM($AK92:AP92)&lt;=SUM($G92:M92)*$E92,SUM($G92:M92)-SUM($AK92:AP92),ROUND(SUM($G92:M92)*$E92,2))))))</f>
        <v/>
      </c>
      <c r="AR92" s="195" t="str">
        <f>IF($C92="","",IF(N$80="","",IF(N$80="Faza inwest.",0,IF($C92=SUM($AK92:AQ92),0,IF(SUM($G92:N92)-SUM($AK92:AQ92)&lt;=SUM($G92:N92)*$E92,SUM($G92:N92)-SUM($AK92:AQ92),ROUND(SUM($G92:N92)*$E92,2))))))</f>
        <v/>
      </c>
      <c r="AS92" s="195" t="str">
        <f>IF($C92="","",IF(O$80="","",IF(O$80="Faza inwest.",0,IF($C92=SUM($AK92:AR92),0,IF(SUM($G92:O92)-SUM($AK92:AR92)&lt;=SUM($G92:O92)*$E92,SUM($G92:O92)-SUM($AK92:AR92),ROUND(SUM($G92:O92)*$E92,2))))))</f>
        <v/>
      </c>
      <c r="AT92" s="195" t="str">
        <f>IF($C92="","",IF(P$80="","",IF(P$80="Faza inwest.",0,IF($C92=SUM($AK92:AS92),0,IF(SUM($G92:P92)-SUM($AK92:AS92)&lt;=SUM($G92:P92)*$E92,SUM($G92:P92)-SUM($AK92:AS92),ROUND(SUM($G92:P92)*$E92,2))))))</f>
        <v/>
      </c>
      <c r="AU92" s="195" t="str">
        <f>IF($C92="","",IF(Q$80="","",IF(Q$80="Faza inwest.",0,IF($C92=SUM($AK92:AT92),0,IF(SUM($G92:Q92)-SUM($AK92:AT92)&lt;=SUM($G92:Q92)*$E92,SUM($G92:Q92)-SUM($AK92:AT92),ROUND(SUM($G92:Q92)*$E92,2))))))</f>
        <v/>
      </c>
      <c r="AV92" s="195" t="str">
        <f>IF($C92="","",IF(R$80="","",IF(R$80="Faza inwest.",0,IF($C92=SUM($AK92:AU92),0,IF(SUM($G92:R92)-SUM($AK92:AU92)&lt;=SUM($G92:R92)*$E92,SUM($G92:R92)-SUM($AK92:AU92),ROUND(SUM($G92:R92)*$E92,2))))))</f>
        <v/>
      </c>
      <c r="AW92" s="195" t="str">
        <f>IF($C92="","",IF(S$80="","",IF(S$80="Faza inwest.",0,IF($C92=SUM($AK92:AV92),0,IF(SUM($G92:S92)-SUM($AK92:AV92)&lt;=SUM($G92:S92)*$E92,SUM($G92:S92)-SUM($AK92:AV92),ROUND(SUM($G92:S92)*$E92,2))))))</f>
        <v/>
      </c>
      <c r="AX92" s="195" t="str">
        <f>IF($C92="","",IF(T$80="","",IF(T$80="Faza inwest.",0,IF($C92=SUM($AK92:AW92),0,IF(SUM($G92:T92)-SUM($AK92:AW92)&lt;=SUM($G92:T92)*$E92,SUM($G92:T92)-SUM($AK92:AW92),ROUND(SUM($G92:T92)*$E92,2))))))</f>
        <v/>
      </c>
      <c r="AY92" s="195" t="str">
        <f>IF($C92="","",IF(U$80="","",IF(U$80="Faza inwest.",0,IF($C92=SUM($AK92:AX92),0,IF(SUM($G92:U92)-SUM($AK92:AX92)&lt;=SUM($G92:U92)*$E92,SUM($G92:U92)-SUM($AK92:AX92),ROUND(SUM($G92:U92)*$E92,2))))))</f>
        <v/>
      </c>
      <c r="AZ92" s="195" t="str">
        <f>IF($C92="","",IF(V$80="","",IF(V$80="Faza inwest.",0,IF($C92=SUM($AK92:AY92),0,IF(SUM($G92:V92)-SUM($AK92:AY92)&lt;=SUM($G92:V92)*$E92,SUM($G92:V92)-SUM($AK92:AY92),ROUND(SUM($G92:V92)*$E92,2))))))</f>
        <v/>
      </c>
      <c r="BA92" s="195" t="str">
        <f>IF($C92="","",IF(W$80="","",IF(W$80="Faza inwest.",0,IF($C92=SUM($AK92:AZ92),0,IF(SUM($G92:W92)-SUM($AK92:AZ92)&lt;=SUM($G92:W92)*$E92,SUM($G92:W92)-SUM($AK92:AZ92),ROUND(SUM($G92:W92)*$E92,2))))))</f>
        <v/>
      </c>
      <c r="BB92" s="195" t="str">
        <f>IF($C92="","",IF(X$80="","",IF(X$80="Faza inwest.",0,IF($C92=SUM($AK92:BA92),0,IF(SUM($G92:X92)-SUM($AK92:BA92)&lt;=SUM($G92:X92)*$E92,SUM($G92:X92)-SUM($AK92:BA92),ROUND(SUM($G92:X92)*$E92,2))))))</f>
        <v/>
      </c>
      <c r="BC92" s="195" t="str">
        <f>IF($C92="","",IF(Y$80="","",IF(Y$80="Faza inwest.",0,IF($C92=SUM($AK92:BB92),0,IF(SUM($G92:Y92)-SUM($AK92:BB92)&lt;=SUM($G92:Y92)*$E92,SUM($G92:Y92)-SUM($AK92:BB92),ROUND(SUM($G92:Y92)*$E92,2))))))</f>
        <v/>
      </c>
      <c r="BD92" s="195" t="str">
        <f>IF($C92="","",IF(Z$80="","",IF(Z$80="Faza inwest.",0,IF($C92=SUM($AK92:BC92),0,IF(SUM($G92:Z92)-SUM($AK92:BC92)&lt;=SUM($G92:Z92)*$E92,SUM($G92:Z92)-SUM($AK92:BC92),ROUND(SUM($G92:Z92)*$E92,2))))))</f>
        <v/>
      </c>
      <c r="BE92" s="195" t="str">
        <f>IF($C92="","",IF(AA$80="","",IF(AA$80="Faza inwest.",0,IF($C92=SUM($AK92:BD92),0,IF(SUM($G92:AA92)-SUM($AK92:BD92)&lt;=SUM($G92:AA92)*$E92,SUM($G92:AA92)-SUM($AK92:BD92),ROUND(SUM($G92:AA92)*$E92,2))))))</f>
        <v/>
      </c>
      <c r="BF92" s="195" t="str">
        <f>IF($C92="","",IF(AB$80="","",IF(AB$80="Faza inwest.",0,IF($C92=SUM($AK92:BE92),0,IF(SUM($G92:AB92)-SUM($AK92:BE92)&lt;=SUM($G92:AB92)*$E92,SUM($G92:AB92)-SUM($AK92:BE92),ROUND(SUM($G92:AB92)*$E92,2))))))</f>
        <v/>
      </c>
      <c r="BG92" s="195" t="str">
        <f>IF($C92="","",IF(AC$80="","",IF(AC$80="Faza inwest.",0,IF($C92=SUM($AK92:BF92),0,IF(SUM($G92:AC92)-SUM($AK92:BF92)&lt;=SUM($G92:AC92)*$E92,SUM($G92:AC92)-SUM($AK92:BF92),ROUND(SUM($G92:AC92)*$E92,2))))))</f>
        <v/>
      </c>
      <c r="BH92" s="195" t="str">
        <f>IF($C92="","",IF(AD$80="","",IF(AD$80="Faza inwest.",0,IF($C92=SUM($AK92:BG92),0,IF(SUM($G92:AD92)-SUM($AK92:BG92)&lt;=SUM($G92:AD92)*$E92,SUM($G92:AD92)-SUM($AK92:BG92),ROUND(SUM($G92:AD92)*$E92,2))))))</f>
        <v/>
      </c>
      <c r="BI92" s="195" t="str">
        <f>IF($C92="","",IF(AE$80="","",IF(AE$80="Faza inwest.",0,IF($C92=SUM($AK92:BH92),0,IF(SUM($G92:AE92)-SUM($AK92:BH92)&lt;=SUM($G92:AE92)*$E92,SUM($G92:AE92)-SUM($AK92:BH92),ROUND(SUM($G92:AE92)*$E92,2))))))</f>
        <v/>
      </c>
      <c r="BJ92" s="195" t="str">
        <f>IF($C92="","",IF(AF$80="","",IF(AF$80="Faza inwest.",0,IF($C92=SUM($AK92:BI92),0,IF(SUM($G92:AF92)-SUM($AK92:BI92)&lt;=SUM($G92:AF92)*$E92,SUM($G92:AF92)-SUM($AK92:BI92),ROUND(SUM($G92:AF92)*$E92,2))))))</f>
        <v/>
      </c>
      <c r="BK92" s="195" t="str">
        <f>IF($C92="","",IF(AG$80="","",IF(AG$80="Faza inwest.",0,IF($C92=SUM($AK92:BJ92),0,IF(SUM($G92:AG92)-SUM($AK92:BJ92)&lt;=SUM($G92:AG92)*$E92,SUM($G92:AG92)-SUM($AK92:BJ92),ROUND(SUM($G92:AG92)*$E92,2))))))</f>
        <v/>
      </c>
      <c r="BL92" s="195" t="str">
        <f>IF($C92="","",IF(AH$80="","",IF(AH$80="Faza inwest.",0,IF($C92=SUM($AK92:BK92),0,IF(SUM($G92:AH92)-SUM($AK92:BK92)&lt;=SUM($G92:AH92)*$E92,SUM($G92:AH92)-SUM($AK92:BK92),ROUND(SUM($G92:AH92)*$E92,2))))))</f>
        <v/>
      </c>
      <c r="BM92" s="195" t="str">
        <f>IF($C92="","",IF(AI$80="","",IF(AI$80="Faza inwest.",0,IF($C92=SUM($AK92:BL92),0,IF(SUM($G92:AI92)-SUM($AK92:BL92)&lt;=SUM($G92:AI92)*$E92,SUM($G92:AI92)-SUM($AK92:BL92),ROUND(SUM($G92:AI92)*$E92,2))))))</f>
        <v/>
      </c>
      <c r="BN92" s="195" t="str">
        <f>IF($C92="","",IF(AJ$80="","",IF(AJ$80="Faza inwest.",0,IF($C92=SUM($AK92:BM92),0,IF(SUM($G92:AJ92)-SUM($AK92:BM92)&lt;=SUM($G92:AJ92)*$E92,SUM($G92:AJ92)-SUM($AK92:BM92),ROUND(SUM($G92:AJ92)*$E92,2))))))</f>
        <v/>
      </c>
    </row>
    <row r="93" spans="1:66" s="70" customFormat="1">
      <c r="A93" s="94" t="str">
        <f>IF(Dane!A62="","",Dane!A62)</f>
        <v/>
      </c>
      <c r="B93" s="204" t="str">
        <f>IF(Dane!B62="","",Dane!B62)</f>
        <v/>
      </c>
      <c r="C93" s="205" t="str">
        <f>IF(Dane!C62="","",Dane!C62)</f>
        <v/>
      </c>
      <c r="D93" s="278" t="str">
        <f>IF(Dane!D62="","",Dane!D62)</f>
        <v/>
      </c>
      <c r="E93" s="601" t="str">
        <f>IF(Dane!E62="","",Dane!E62)</f>
        <v/>
      </c>
      <c r="F93" s="193" t="str">
        <f>IF(Dane!F62="","",Dane!F62)</f>
        <v/>
      </c>
      <c r="G93" s="195" t="str">
        <f>IF(Dane!G62="","",Dane!G62)</f>
        <v/>
      </c>
      <c r="H93" s="195" t="str">
        <f>IF(Dane!H62="","",Dane!H62)</f>
        <v/>
      </c>
      <c r="I93" s="195" t="str">
        <f>IF(Dane!I62="","",Dane!I62)</f>
        <v/>
      </c>
      <c r="J93" s="195" t="str">
        <f>IF(Dane!J62="","",Dane!J62)</f>
        <v/>
      </c>
      <c r="K93" s="195" t="str">
        <f>IF(Dane!K62="","",Dane!K62)</f>
        <v/>
      </c>
      <c r="L93" s="195" t="str">
        <f>IF(Dane!L62="","",Dane!L62)</f>
        <v/>
      </c>
      <c r="M93" s="195" t="str">
        <f>IF(Dane!M62="","",Dane!M62)</f>
        <v/>
      </c>
      <c r="N93" s="195" t="str">
        <f>IF(Dane!N62="","",Dane!N62)</f>
        <v/>
      </c>
      <c r="O93" s="195" t="str">
        <f>IF(Dane!O62="","",Dane!O62)</f>
        <v/>
      </c>
      <c r="P93" s="195" t="str">
        <f>IF(Dane!P62="","",Dane!P62)</f>
        <v/>
      </c>
      <c r="Q93" s="195" t="str">
        <f>IF(Dane!Q62="","",Dane!Q62)</f>
        <v/>
      </c>
      <c r="R93" s="195" t="str">
        <f>IF(Dane!R62="","",Dane!R62)</f>
        <v/>
      </c>
      <c r="S93" s="195" t="str">
        <f>IF(Dane!S62="","",Dane!S62)</f>
        <v/>
      </c>
      <c r="T93" s="195" t="str">
        <f>IF(Dane!T62="","",Dane!T62)</f>
        <v/>
      </c>
      <c r="U93" s="195" t="str">
        <f>IF(Dane!U62="","",Dane!U62)</f>
        <v/>
      </c>
      <c r="V93" s="195" t="str">
        <f>IF(Dane!V62="","",Dane!V62)</f>
        <v/>
      </c>
      <c r="W93" s="195" t="str">
        <f>IF(Dane!W62="","",Dane!W62)</f>
        <v/>
      </c>
      <c r="X93" s="195" t="str">
        <f>IF(Dane!X62="","",Dane!X62)</f>
        <v/>
      </c>
      <c r="Y93" s="195" t="str">
        <f>IF(Dane!Y62="","",Dane!Y62)</f>
        <v/>
      </c>
      <c r="Z93" s="195" t="str">
        <f>IF(Dane!Z62="","",Dane!Z62)</f>
        <v/>
      </c>
      <c r="AA93" s="195" t="str">
        <f>IF(Dane!AA62="","",Dane!AA62)</f>
        <v/>
      </c>
      <c r="AB93" s="195" t="str">
        <f>IF(Dane!AB62="","",Dane!AB62)</f>
        <v/>
      </c>
      <c r="AC93" s="195" t="str">
        <f>IF(Dane!AC62="","",Dane!AC62)</f>
        <v/>
      </c>
      <c r="AD93" s="195" t="str">
        <f>IF(Dane!AD62="","",Dane!AD62)</f>
        <v/>
      </c>
      <c r="AE93" s="195" t="str">
        <f>IF(Dane!AE62="","",Dane!AE62)</f>
        <v/>
      </c>
      <c r="AF93" s="195" t="str">
        <f>IF(Dane!AF62="","",Dane!AF62)</f>
        <v/>
      </c>
      <c r="AG93" s="195" t="str">
        <f>IF(Dane!AG62="","",Dane!AG62)</f>
        <v/>
      </c>
      <c r="AH93" s="195" t="str">
        <f>IF(Dane!AH62="","",Dane!AH62)</f>
        <v/>
      </c>
      <c r="AI93" s="195" t="str">
        <f>IF(Dane!AI62="","",Dane!AI62)</f>
        <v/>
      </c>
      <c r="AJ93" s="195" t="str">
        <f>IF(Dane!AJ62="","",Dane!AJ62)</f>
        <v/>
      </c>
      <c r="AK93" s="195" t="str">
        <f>IF($C93="","",IF(H$80="","",IF(G$80="Faza inwest.",0,ROUND(SUM($G93:G93)*$E93,2))))</f>
        <v/>
      </c>
      <c r="AL93" s="195" t="str">
        <f>IF($C93="","",IF(H$80="","",IF(H$80="Faza inwest.",0,IF($C93=SUM($AK93:AK93),0,IF(SUM($G93:H93)-SUM($AK93:AK93)&lt;=SUM($G93:H93)*$E93,SUM($G93:H93)-SUM($AK93:AK93),ROUND(SUM($G93:H93)*$E93,2))))))</f>
        <v/>
      </c>
      <c r="AM93" s="195" t="str">
        <f>IF($C93="","",IF(I$80="","",IF(I$80="Faza inwest.",0,IF($C93=SUM($AK93:AL93),0,IF(SUM($G93:I93)-SUM($AK93:AL93)&lt;=SUM($G93:I93)*$E93,SUM($G93:I93)-SUM($AK93:AL93),ROUND(SUM($G93:I93)*$E93,2))))))</f>
        <v/>
      </c>
      <c r="AN93" s="195" t="str">
        <f>IF($C93="","",IF(J$80="","",IF(J$80="Faza inwest.",0,IF($C93=SUM($AK93:AM93),0,IF(SUM($G93:J93)-SUM($AK93:AM93)&lt;=SUM($G93:J93)*$E93,SUM($G93:J93)-SUM($AK93:AM93),ROUND(SUM($G93:J93)*$E93,2))))))</f>
        <v/>
      </c>
      <c r="AO93" s="195" t="str">
        <f>IF($C93="","",IF(K$80="","",IF(K$80="Faza inwest.",0,IF($C93=SUM($AK93:AN93),0,IF(SUM($G93:K93)-SUM($AK93:AN93)&lt;=SUM($G93:K93)*$E93,SUM($G93:K93)-SUM($AK93:AN93),ROUND(SUM($G93:K93)*$E93,2))))))</f>
        <v/>
      </c>
      <c r="AP93" s="195" t="str">
        <f>IF($C93="","",IF(L$80="","",IF(L$80="Faza inwest.",0,IF($C93=SUM($AK93:AO93),0,IF(SUM($G93:L93)-SUM($AK93:AO93)&lt;=SUM($G93:L93)*$E93,SUM($G93:L93)-SUM($AK93:AO93),ROUND(SUM($G93:L93)*$E93,2))))))</f>
        <v/>
      </c>
      <c r="AQ93" s="195" t="str">
        <f>IF($C93="","",IF(M$80="","",IF(M$80="Faza inwest.",0,IF($C93=SUM($AK93:AP93),0,IF(SUM($G93:M93)-SUM($AK93:AP93)&lt;=SUM($G93:M93)*$E93,SUM($G93:M93)-SUM($AK93:AP93),ROUND(SUM($G93:M93)*$E93,2))))))</f>
        <v/>
      </c>
      <c r="AR93" s="195" t="str">
        <f>IF($C93="","",IF(N$80="","",IF(N$80="Faza inwest.",0,IF($C93=SUM($AK93:AQ93),0,IF(SUM($G93:N93)-SUM($AK93:AQ93)&lt;=SUM($G93:N93)*$E93,SUM($G93:N93)-SUM($AK93:AQ93),ROUND(SUM($G93:N93)*$E93,2))))))</f>
        <v/>
      </c>
      <c r="AS93" s="195" t="str">
        <f>IF($C93="","",IF(O$80="","",IF(O$80="Faza inwest.",0,IF($C93=SUM($AK93:AR93),0,IF(SUM($G93:O93)-SUM($AK93:AR93)&lt;=SUM($G93:O93)*$E93,SUM($G93:O93)-SUM($AK93:AR93),ROUND(SUM($G93:O93)*$E93,2))))))</f>
        <v/>
      </c>
      <c r="AT93" s="195" t="str">
        <f>IF($C93="","",IF(P$80="","",IF(P$80="Faza inwest.",0,IF($C93=SUM($AK93:AS93),0,IF(SUM($G93:P93)-SUM($AK93:AS93)&lt;=SUM($G93:P93)*$E93,SUM($G93:P93)-SUM($AK93:AS93),ROUND(SUM($G93:P93)*$E93,2))))))</f>
        <v/>
      </c>
      <c r="AU93" s="195" t="str">
        <f>IF($C93="","",IF(Q$80="","",IF(Q$80="Faza inwest.",0,IF($C93=SUM($AK93:AT93),0,IF(SUM($G93:Q93)-SUM($AK93:AT93)&lt;=SUM($G93:Q93)*$E93,SUM($G93:Q93)-SUM($AK93:AT93),ROUND(SUM($G93:Q93)*$E93,2))))))</f>
        <v/>
      </c>
      <c r="AV93" s="195" t="str">
        <f>IF($C93="","",IF(R$80="","",IF(R$80="Faza inwest.",0,IF($C93=SUM($AK93:AU93),0,IF(SUM($G93:R93)-SUM($AK93:AU93)&lt;=SUM($G93:R93)*$E93,SUM($G93:R93)-SUM($AK93:AU93),ROUND(SUM($G93:R93)*$E93,2))))))</f>
        <v/>
      </c>
      <c r="AW93" s="195" t="str">
        <f>IF($C93="","",IF(S$80="","",IF(S$80="Faza inwest.",0,IF($C93=SUM($AK93:AV93),0,IF(SUM($G93:S93)-SUM($AK93:AV93)&lt;=SUM($G93:S93)*$E93,SUM($G93:S93)-SUM($AK93:AV93),ROUND(SUM($G93:S93)*$E93,2))))))</f>
        <v/>
      </c>
      <c r="AX93" s="195" t="str">
        <f>IF($C93="","",IF(T$80="","",IF(T$80="Faza inwest.",0,IF($C93=SUM($AK93:AW93),0,IF(SUM($G93:T93)-SUM($AK93:AW93)&lt;=SUM($G93:T93)*$E93,SUM($G93:T93)-SUM($AK93:AW93),ROUND(SUM($G93:T93)*$E93,2))))))</f>
        <v/>
      </c>
      <c r="AY93" s="195" t="str">
        <f>IF($C93="","",IF(U$80="","",IF(U$80="Faza inwest.",0,IF($C93=SUM($AK93:AX93),0,IF(SUM($G93:U93)-SUM($AK93:AX93)&lt;=SUM($G93:U93)*$E93,SUM($G93:U93)-SUM($AK93:AX93),ROUND(SUM($G93:U93)*$E93,2))))))</f>
        <v/>
      </c>
      <c r="AZ93" s="195" t="str">
        <f>IF($C93="","",IF(V$80="","",IF(V$80="Faza inwest.",0,IF($C93=SUM($AK93:AY93),0,IF(SUM($G93:V93)-SUM($AK93:AY93)&lt;=SUM($G93:V93)*$E93,SUM($G93:V93)-SUM($AK93:AY93),ROUND(SUM($G93:V93)*$E93,2))))))</f>
        <v/>
      </c>
      <c r="BA93" s="195" t="str">
        <f>IF($C93="","",IF(W$80="","",IF(W$80="Faza inwest.",0,IF($C93=SUM($AK93:AZ93),0,IF(SUM($G93:W93)-SUM($AK93:AZ93)&lt;=SUM($G93:W93)*$E93,SUM($G93:W93)-SUM($AK93:AZ93),ROUND(SUM($G93:W93)*$E93,2))))))</f>
        <v/>
      </c>
      <c r="BB93" s="195" t="str">
        <f>IF($C93="","",IF(X$80="","",IF(X$80="Faza inwest.",0,IF($C93=SUM($AK93:BA93),0,IF(SUM($G93:X93)-SUM($AK93:BA93)&lt;=SUM($G93:X93)*$E93,SUM($G93:X93)-SUM($AK93:BA93),ROUND(SUM($G93:X93)*$E93,2))))))</f>
        <v/>
      </c>
      <c r="BC93" s="195" t="str">
        <f>IF($C93="","",IF(Y$80="","",IF(Y$80="Faza inwest.",0,IF($C93=SUM($AK93:BB93),0,IF(SUM($G93:Y93)-SUM($AK93:BB93)&lt;=SUM($G93:Y93)*$E93,SUM($G93:Y93)-SUM($AK93:BB93),ROUND(SUM($G93:Y93)*$E93,2))))))</f>
        <v/>
      </c>
      <c r="BD93" s="195" t="str">
        <f>IF($C93="","",IF(Z$80="","",IF(Z$80="Faza inwest.",0,IF($C93=SUM($AK93:BC93),0,IF(SUM($G93:Z93)-SUM($AK93:BC93)&lt;=SUM($G93:Z93)*$E93,SUM($G93:Z93)-SUM($AK93:BC93),ROUND(SUM($G93:Z93)*$E93,2))))))</f>
        <v/>
      </c>
      <c r="BE93" s="195" t="str">
        <f>IF($C93="","",IF(AA$80="","",IF(AA$80="Faza inwest.",0,IF($C93=SUM($AK93:BD93),0,IF(SUM($G93:AA93)-SUM($AK93:BD93)&lt;=SUM($G93:AA93)*$E93,SUM($G93:AA93)-SUM($AK93:BD93),ROUND(SUM($G93:AA93)*$E93,2))))))</f>
        <v/>
      </c>
      <c r="BF93" s="195" t="str">
        <f>IF($C93="","",IF(AB$80="","",IF(AB$80="Faza inwest.",0,IF($C93=SUM($AK93:BE93),0,IF(SUM($G93:AB93)-SUM($AK93:BE93)&lt;=SUM($G93:AB93)*$E93,SUM($G93:AB93)-SUM($AK93:BE93),ROUND(SUM($G93:AB93)*$E93,2))))))</f>
        <v/>
      </c>
      <c r="BG93" s="195" t="str">
        <f>IF($C93="","",IF(AC$80="","",IF(AC$80="Faza inwest.",0,IF($C93=SUM($AK93:BF93),0,IF(SUM($G93:AC93)-SUM($AK93:BF93)&lt;=SUM($G93:AC93)*$E93,SUM($G93:AC93)-SUM($AK93:BF93),ROUND(SUM($G93:AC93)*$E93,2))))))</f>
        <v/>
      </c>
      <c r="BH93" s="195" t="str">
        <f>IF($C93="","",IF(AD$80="","",IF(AD$80="Faza inwest.",0,IF($C93=SUM($AK93:BG93),0,IF(SUM($G93:AD93)-SUM($AK93:BG93)&lt;=SUM($G93:AD93)*$E93,SUM($G93:AD93)-SUM($AK93:BG93),ROUND(SUM($G93:AD93)*$E93,2))))))</f>
        <v/>
      </c>
      <c r="BI93" s="195" t="str">
        <f>IF($C93="","",IF(AE$80="","",IF(AE$80="Faza inwest.",0,IF($C93=SUM($AK93:BH93),0,IF(SUM($G93:AE93)-SUM($AK93:BH93)&lt;=SUM($G93:AE93)*$E93,SUM($G93:AE93)-SUM($AK93:BH93),ROUND(SUM($G93:AE93)*$E93,2))))))</f>
        <v/>
      </c>
      <c r="BJ93" s="195" t="str">
        <f>IF($C93="","",IF(AF$80="","",IF(AF$80="Faza inwest.",0,IF($C93=SUM($AK93:BI93),0,IF(SUM($G93:AF93)-SUM($AK93:BI93)&lt;=SUM($G93:AF93)*$E93,SUM($G93:AF93)-SUM($AK93:BI93),ROUND(SUM($G93:AF93)*$E93,2))))))</f>
        <v/>
      </c>
      <c r="BK93" s="195" t="str">
        <f>IF($C93="","",IF(AG$80="","",IF(AG$80="Faza inwest.",0,IF($C93=SUM($AK93:BJ93),0,IF(SUM($G93:AG93)-SUM($AK93:BJ93)&lt;=SUM($G93:AG93)*$E93,SUM($G93:AG93)-SUM($AK93:BJ93),ROUND(SUM($G93:AG93)*$E93,2))))))</f>
        <v/>
      </c>
      <c r="BL93" s="195" t="str">
        <f>IF($C93="","",IF(AH$80="","",IF(AH$80="Faza inwest.",0,IF($C93=SUM($AK93:BK93),0,IF(SUM($G93:AH93)-SUM($AK93:BK93)&lt;=SUM($G93:AH93)*$E93,SUM($G93:AH93)-SUM($AK93:BK93),ROUND(SUM($G93:AH93)*$E93,2))))))</f>
        <v/>
      </c>
      <c r="BM93" s="195" t="str">
        <f>IF($C93="","",IF(AI$80="","",IF(AI$80="Faza inwest.",0,IF($C93=SUM($AK93:BL93),0,IF(SUM($G93:AI93)-SUM($AK93:BL93)&lt;=SUM($G93:AI93)*$E93,SUM($G93:AI93)-SUM($AK93:BL93),ROUND(SUM($G93:AI93)*$E93,2))))))</f>
        <v/>
      </c>
      <c r="BN93" s="195" t="str">
        <f>IF($C93="","",IF(AJ$80="","",IF(AJ$80="Faza inwest.",0,IF($C93=SUM($AK93:BM93),0,IF(SUM($G93:AJ93)-SUM($AK93:BM93)&lt;=SUM($G93:AJ93)*$E93,SUM($G93:AJ93)-SUM($AK93:BM93),ROUND(SUM($G93:AJ93)*$E93,2))))))</f>
        <v/>
      </c>
    </row>
    <row r="94" spans="1:66" s="70" customFormat="1">
      <c r="A94" s="94" t="str">
        <f>IF(Dane!A63="","",Dane!A63)</f>
        <v/>
      </c>
      <c r="B94" s="204" t="str">
        <f>IF(Dane!B63="","",Dane!B63)</f>
        <v/>
      </c>
      <c r="C94" s="205" t="str">
        <f>IF(Dane!C63="","",Dane!C63)</f>
        <v/>
      </c>
      <c r="D94" s="278" t="str">
        <f>IF(Dane!D63="","",Dane!D63)</f>
        <v/>
      </c>
      <c r="E94" s="601" t="str">
        <f>IF(Dane!E63="","",Dane!E63)</f>
        <v/>
      </c>
      <c r="F94" s="193" t="str">
        <f>IF(Dane!F63="","",Dane!F63)</f>
        <v/>
      </c>
      <c r="G94" s="195" t="str">
        <f>IF(Dane!G63="","",Dane!G63)</f>
        <v/>
      </c>
      <c r="H94" s="195" t="str">
        <f>IF(Dane!H63="","",Dane!H63)</f>
        <v/>
      </c>
      <c r="I94" s="195" t="str">
        <f>IF(Dane!I63="","",Dane!I63)</f>
        <v/>
      </c>
      <c r="J94" s="195" t="str">
        <f>IF(Dane!J63="","",Dane!J63)</f>
        <v/>
      </c>
      <c r="K94" s="195" t="str">
        <f>IF(Dane!K63="","",Dane!K63)</f>
        <v/>
      </c>
      <c r="L94" s="195" t="str">
        <f>IF(Dane!L63="","",Dane!L63)</f>
        <v/>
      </c>
      <c r="M94" s="195" t="str">
        <f>IF(Dane!M63="","",Dane!M63)</f>
        <v/>
      </c>
      <c r="N94" s="195" t="str">
        <f>IF(Dane!N63="","",Dane!N63)</f>
        <v/>
      </c>
      <c r="O94" s="195" t="str">
        <f>IF(Dane!O63="","",Dane!O63)</f>
        <v/>
      </c>
      <c r="P94" s="195" t="str">
        <f>IF(Dane!P63="","",Dane!P63)</f>
        <v/>
      </c>
      <c r="Q94" s="195" t="str">
        <f>IF(Dane!Q63="","",Dane!Q63)</f>
        <v/>
      </c>
      <c r="R94" s="195" t="str">
        <f>IF(Dane!R63="","",Dane!R63)</f>
        <v/>
      </c>
      <c r="S94" s="195" t="str">
        <f>IF(Dane!S63="","",Dane!S63)</f>
        <v/>
      </c>
      <c r="T94" s="195" t="str">
        <f>IF(Dane!T63="","",Dane!T63)</f>
        <v/>
      </c>
      <c r="U94" s="195" t="str">
        <f>IF(Dane!U63="","",Dane!U63)</f>
        <v/>
      </c>
      <c r="V94" s="195" t="str">
        <f>IF(Dane!V63="","",Dane!V63)</f>
        <v/>
      </c>
      <c r="W94" s="195" t="str">
        <f>IF(Dane!W63="","",Dane!W63)</f>
        <v/>
      </c>
      <c r="X94" s="195" t="str">
        <f>IF(Dane!X63="","",Dane!X63)</f>
        <v/>
      </c>
      <c r="Y94" s="195" t="str">
        <f>IF(Dane!Y63="","",Dane!Y63)</f>
        <v/>
      </c>
      <c r="Z94" s="195" t="str">
        <f>IF(Dane!Z63="","",Dane!Z63)</f>
        <v/>
      </c>
      <c r="AA94" s="195" t="str">
        <f>IF(Dane!AA63="","",Dane!AA63)</f>
        <v/>
      </c>
      <c r="AB94" s="195" t="str">
        <f>IF(Dane!AB63="","",Dane!AB63)</f>
        <v/>
      </c>
      <c r="AC94" s="195" t="str">
        <f>IF(Dane!AC63="","",Dane!AC63)</f>
        <v/>
      </c>
      <c r="AD94" s="195" t="str">
        <f>IF(Dane!AD63="","",Dane!AD63)</f>
        <v/>
      </c>
      <c r="AE94" s="195" t="str">
        <f>IF(Dane!AE63="","",Dane!AE63)</f>
        <v/>
      </c>
      <c r="AF94" s="195" t="str">
        <f>IF(Dane!AF63="","",Dane!AF63)</f>
        <v/>
      </c>
      <c r="AG94" s="195" t="str">
        <f>IF(Dane!AG63="","",Dane!AG63)</f>
        <v/>
      </c>
      <c r="AH94" s="195" t="str">
        <f>IF(Dane!AH63="","",Dane!AH63)</f>
        <v/>
      </c>
      <c r="AI94" s="195" t="str">
        <f>IF(Dane!AI63="","",Dane!AI63)</f>
        <v/>
      </c>
      <c r="AJ94" s="195" t="str">
        <f>IF(Dane!AJ63="","",Dane!AJ63)</f>
        <v/>
      </c>
      <c r="AK94" s="195" t="str">
        <f>IF($C94="","",IF(H$80="","",IF(G$80="Faza inwest.",0,ROUND(SUM($G94:G94)*$E94,2))))</f>
        <v/>
      </c>
      <c r="AL94" s="195" t="str">
        <f>IF($C94="","",IF(H$80="","",IF(H$80="Faza inwest.",0,IF($C94=SUM($AK94:AK94),0,IF(SUM($G94:H94)-SUM($AK94:AK94)&lt;=SUM($G94:H94)*$E94,SUM($G94:H94)-SUM($AK94:AK94),ROUND(SUM($G94:H94)*$E94,2))))))</f>
        <v/>
      </c>
      <c r="AM94" s="195" t="str">
        <f>IF($C94="","",IF(I$80="","",IF(I$80="Faza inwest.",0,IF($C94=SUM($AK94:AL94),0,IF(SUM($G94:I94)-SUM($AK94:AL94)&lt;=SUM($G94:I94)*$E94,SUM($G94:I94)-SUM($AK94:AL94),ROUND(SUM($G94:I94)*$E94,2))))))</f>
        <v/>
      </c>
      <c r="AN94" s="195" t="str">
        <f>IF($C94="","",IF(J$80="","",IF(J$80="Faza inwest.",0,IF($C94=SUM($AK94:AM94),0,IF(SUM($G94:J94)-SUM($AK94:AM94)&lt;=SUM($G94:J94)*$E94,SUM($G94:J94)-SUM($AK94:AM94),ROUND(SUM($G94:J94)*$E94,2))))))</f>
        <v/>
      </c>
      <c r="AO94" s="195" t="str">
        <f>IF($C94="","",IF(K$80="","",IF(K$80="Faza inwest.",0,IF($C94=SUM($AK94:AN94),0,IF(SUM($G94:K94)-SUM($AK94:AN94)&lt;=SUM($G94:K94)*$E94,SUM($G94:K94)-SUM($AK94:AN94),ROUND(SUM($G94:K94)*$E94,2))))))</f>
        <v/>
      </c>
      <c r="AP94" s="195" t="str">
        <f>IF($C94="","",IF(L$80="","",IF(L$80="Faza inwest.",0,IF($C94=SUM($AK94:AO94),0,IF(SUM($G94:L94)-SUM($AK94:AO94)&lt;=SUM($G94:L94)*$E94,SUM($G94:L94)-SUM($AK94:AO94),ROUND(SUM($G94:L94)*$E94,2))))))</f>
        <v/>
      </c>
      <c r="AQ94" s="195" t="str">
        <f>IF($C94="","",IF(M$80="","",IF(M$80="Faza inwest.",0,IF($C94=SUM($AK94:AP94),0,IF(SUM($G94:M94)-SUM($AK94:AP94)&lt;=SUM($G94:M94)*$E94,SUM($G94:M94)-SUM($AK94:AP94),ROUND(SUM($G94:M94)*$E94,2))))))</f>
        <v/>
      </c>
      <c r="AR94" s="195" t="str">
        <f>IF($C94="","",IF(N$80="","",IF(N$80="Faza inwest.",0,IF($C94=SUM($AK94:AQ94),0,IF(SUM($G94:N94)-SUM($AK94:AQ94)&lt;=SUM($G94:N94)*$E94,SUM($G94:N94)-SUM($AK94:AQ94),ROUND(SUM($G94:N94)*$E94,2))))))</f>
        <v/>
      </c>
      <c r="AS94" s="195" t="str">
        <f>IF($C94="","",IF(O$80="","",IF(O$80="Faza inwest.",0,IF($C94=SUM($AK94:AR94),0,IF(SUM($G94:O94)-SUM($AK94:AR94)&lt;=SUM($G94:O94)*$E94,SUM($G94:O94)-SUM($AK94:AR94),ROUND(SUM($G94:O94)*$E94,2))))))</f>
        <v/>
      </c>
      <c r="AT94" s="195" t="str">
        <f>IF($C94="","",IF(P$80="","",IF(P$80="Faza inwest.",0,IF($C94=SUM($AK94:AS94),0,IF(SUM($G94:P94)-SUM($AK94:AS94)&lt;=SUM($G94:P94)*$E94,SUM($G94:P94)-SUM($AK94:AS94),ROUND(SUM($G94:P94)*$E94,2))))))</f>
        <v/>
      </c>
      <c r="AU94" s="195" t="str">
        <f>IF($C94="","",IF(Q$80="","",IF(Q$80="Faza inwest.",0,IF($C94=SUM($AK94:AT94),0,IF(SUM($G94:Q94)-SUM($AK94:AT94)&lt;=SUM($G94:Q94)*$E94,SUM($G94:Q94)-SUM($AK94:AT94),ROUND(SUM($G94:Q94)*$E94,2))))))</f>
        <v/>
      </c>
      <c r="AV94" s="195" t="str">
        <f>IF($C94="","",IF(R$80="","",IF(R$80="Faza inwest.",0,IF($C94=SUM($AK94:AU94),0,IF(SUM($G94:R94)-SUM($AK94:AU94)&lt;=SUM($G94:R94)*$E94,SUM($G94:R94)-SUM($AK94:AU94),ROUND(SUM($G94:R94)*$E94,2))))))</f>
        <v/>
      </c>
      <c r="AW94" s="195" t="str">
        <f>IF($C94="","",IF(S$80="","",IF(S$80="Faza inwest.",0,IF($C94=SUM($AK94:AV94),0,IF(SUM($G94:S94)-SUM($AK94:AV94)&lt;=SUM($G94:S94)*$E94,SUM($G94:S94)-SUM($AK94:AV94),ROUND(SUM($G94:S94)*$E94,2))))))</f>
        <v/>
      </c>
      <c r="AX94" s="195" t="str">
        <f>IF($C94="","",IF(T$80="","",IF(T$80="Faza inwest.",0,IF($C94=SUM($AK94:AW94),0,IF(SUM($G94:T94)-SUM($AK94:AW94)&lt;=SUM($G94:T94)*$E94,SUM($G94:T94)-SUM($AK94:AW94),ROUND(SUM($G94:T94)*$E94,2))))))</f>
        <v/>
      </c>
      <c r="AY94" s="195" t="str">
        <f>IF($C94="","",IF(U$80="","",IF(U$80="Faza inwest.",0,IF($C94=SUM($AK94:AX94),0,IF(SUM($G94:U94)-SUM($AK94:AX94)&lt;=SUM($G94:U94)*$E94,SUM($G94:U94)-SUM($AK94:AX94),ROUND(SUM($G94:U94)*$E94,2))))))</f>
        <v/>
      </c>
      <c r="AZ94" s="195" t="str">
        <f>IF($C94="","",IF(V$80="","",IF(V$80="Faza inwest.",0,IF($C94=SUM($AK94:AY94),0,IF(SUM($G94:V94)-SUM($AK94:AY94)&lt;=SUM($G94:V94)*$E94,SUM($G94:V94)-SUM($AK94:AY94),ROUND(SUM($G94:V94)*$E94,2))))))</f>
        <v/>
      </c>
      <c r="BA94" s="195" t="str">
        <f>IF($C94="","",IF(W$80="","",IF(W$80="Faza inwest.",0,IF($C94=SUM($AK94:AZ94),0,IF(SUM($G94:W94)-SUM($AK94:AZ94)&lt;=SUM($G94:W94)*$E94,SUM($G94:W94)-SUM($AK94:AZ94),ROUND(SUM($G94:W94)*$E94,2))))))</f>
        <v/>
      </c>
      <c r="BB94" s="195" t="str">
        <f>IF($C94="","",IF(X$80="","",IF(X$80="Faza inwest.",0,IF($C94=SUM($AK94:BA94),0,IF(SUM($G94:X94)-SUM($AK94:BA94)&lt;=SUM($G94:X94)*$E94,SUM($G94:X94)-SUM($AK94:BA94),ROUND(SUM($G94:X94)*$E94,2))))))</f>
        <v/>
      </c>
      <c r="BC94" s="195" t="str">
        <f>IF($C94="","",IF(Y$80="","",IF(Y$80="Faza inwest.",0,IF($C94=SUM($AK94:BB94),0,IF(SUM($G94:Y94)-SUM($AK94:BB94)&lt;=SUM($G94:Y94)*$E94,SUM($G94:Y94)-SUM($AK94:BB94),ROUND(SUM($G94:Y94)*$E94,2))))))</f>
        <v/>
      </c>
      <c r="BD94" s="195" t="str">
        <f>IF($C94="","",IF(Z$80="","",IF(Z$80="Faza inwest.",0,IF($C94=SUM($AK94:BC94),0,IF(SUM($G94:Z94)-SUM($AK94:BC94)&lt;=SUM($G94:Z94)*$E94,SUM($G94:Z94)-SUM($AK94:BC94),ROUND(SUM($G94:Z94)*$E94,2))))))</f>
        <v/>
      </c>
      <c r="BE94" s="195" t="str">
        <f>IF($C94="","",IF(AA$80="","",IF(AA$80="Faza inwest.",0,IF($C94=SUM($AK94:BD94),0,IF(SUM($G94:AA94)-SUM($AK94:BD94)&lt;=SUM($G94:AA94)*$E94,SUM($G94:AA94)-SUM($AK94:BD94),ROUND(SUM($G94:AA94)*$E94,2))))))</f>
        <v/>
      </c>
      <c r="BF94" s="195" t="str">
        <f>IF($C94="","",IF(AB$80="","",IF(AB$80="Faza inwest.",0,IF($C94=SUM($AK94:BE94),0,IF(SUM($G94:AB94)-SUM($AK94:BE94)&lt;=SUM($G94:AB94)*$E94,SUM($G94:AB94)-SUM($AK94:BE94),ROUND(SUM($G94:AB94)*$E94,2))))))</f>
        <v/>
      </c>
      <c r="BG94" s="195" t="str">
        <f>IF($C94="","",IF(AC$80="","",IF(AC$80="Faza inwest.",0,IF($C94=SUM($AK94:BF94),0,IF(SUM($G94:AC94)-SUM($AK94:BF94)&lt;=SUM($G94:AC94)*$E94,SUM($G94:AC94)-SUM($AK94:BF94),ROUND(SUM($G94:AC94)*$E94,2))))))</f>
        <v/>
      </c>
      <c r="BH94" s="195" t="str">
        <f>IF($C94="","",IF(AD$80="","",IF(AD$80="Faza inwest.",0,IF($C94=SUM($AK94:BG94),0,IF(SUM($G94:AD94)-SUM($AK94:BG94)&lt;=SUM($G94:AD94)*$E94,SUM($G94:AD94)-SUM($AK94:BG94),ROUND(SUM($G94:AD94)*$E94,2))))))</f>
        <v/>
      </c>
      <c r="BI94" s="195" t="str">
        <f>IF($C94="","",IF(AE$80="","",IF(AE$80="Faza inwest.",0,IF($C94=SUM($AK94:BH94),0,IF(SUM($G94:AE94)-SUM($AK94:BH94)&lt;=SUM($G94:AE94)*$E94,SUM($G94:AE94)-SUM($AK94:BH94),ROUND(SUM($G94:AE94)*$E94,2))))))</f>
        <v/>
      </c>
      <c r="BJ94" s="195" t="str">
        <f>IF($C94="","",IF(AF$80="","",IF(AF$80="Faza inwest.",0,IF($C94=SUM($AK94:BI94),0,IF(SUM($G94:AF94)-SUM($AK94:BI94)&lt;=SUM($G94:AF94)*$E94,SUM($G94:AF94)-SUM($AK94:BI94),ROUND(SUM($G94:AF94)*$E94,2))))))</f>
        <v/>
      </c>
      <c r="BK94" s="195" t="str">
        <f>IF($C94="","",IF(AG$80="","",IF(AG$80="Faza inwest.",0,IF($C94=SUM($AK94:BJ94),0,IF(SUM($G94:AG94)-SUM($AK94:BJ94)&lt;=SUM($G94:AG94)*$E94,SUM($G94:AG94)-SUM($AK94:BJ94),ROUND(SUM($G94:AG94)*$E94,2))))))</f>
        <v/>
      </c>
      <c r="BL94" s="195" t="str">
        <f>IF($C94="","",IF(AH$80="","",IF(AH$80="Faza inwest.",0,IF($C94=SUM($AK94:BK94),0,IF(SUM($G94:AH94)-SUM($AK94:BK94)&lt;=SUM($G94:AH94)*$E94,SUM($G94:AH94)-SUM($AK94:BK94),ROUND(SUM($G94:AH94)*$E94,2))))))</f>
        <v/>
      </c>
      <c r="BM94" s="195" t="str">
        <f>IF($C94="","",IF(AI$80="","",IF(AI$80="Faza inwest.",0,IF($C94=SUM($AK94:BL94),0,IF(SUM($G94:AI94)-SUM($AK94:BL94)&lt;=SUM($G94:AI94)*$E94,SUM($G94:AI94)-SUM($AK94:BL94),ROUND(SUM($G94:AI94)*$E94,2))))))</f>
        <v/>
      </c>
      <c r="BN94" s="195" t="str">
        <f>IF($C94="","",IF(AJ$80="","",IF(AJ$80="Faza inwest.",0,IF($C94=SUM($AK94:BM94),0,IF(SUM($G94:AJ94)-SUM($AK94:BM94)&lt;=SUM($G94:AJ94)*$E94,SUM($G94:AJ94)-SUM($AK94:BM94),ROUND(SUM($G94:AJ94)*$E94,2))))))</f>
        <v/>
      </c>
    </row>
    <row r="95" spans="1:66" s="70" customFormat="1">
      <c r="A95" s="94" t="str">
        <f>IF(Dane!A64="","",Dane!A64)</f>
        <v/>
      </c>
      <c r="B95" s="204" t="str">
        <f>IF(Dane!B64="","",Dane!B64)</f>
        <v/>
      </c>
      <c r="C95" s="205" t="str">
        <f>IF(Dane!C64="","",Dane!C64)</f>
        <v/>
      </c>
      <c r="D95" s="278" t="str">
        <f>IF(Dane!D64="","",Dane!D64)</f>
        <v/>
      </c>
      <c r="E95" s="601" t="str">
        <f>IF(Dane!E64="","",Dane!E64)</f>
        <v/>
      </c>
      <c r="F95" s="193" t="str">
        <f>IF(Dane!F64="","",Dane!F64)</f>
        <v/>
      </c>
      <c r="G95" s="195" t="str">
        <f>IF(Dane!G64="","",Dane!G64)</f>
        <v/>
      </c>
      <c r="H95" s="195" t="str">
        <f>IF(Dane!H64="","",Dane!H64)</f>
        <v/>
      </c>
      <c r="I95" s="195" t="str">
        <f>IF(Dane!I64="","",Dane!I64)</f>
        <v/>
      </c>
      <c r="J95" s="195" t="str">
        <f>IF(Dane!J64="","",Dane!J64)</f>
        <v/>
      </c>
      <c r="K95" s="195" t="str">
        <f>IF(Dane!K64="","",Dane!K64)</f>
        <v/>
      </c>
      <c r="L95" s="195" t="str">
        <f>IF(Dane!L64="","",Dane!L64)</f>
        <v/>
      </c>
      <c r="M95" s="195" t="str">
        <f>IF(Dane!M64="","",Dane!M64)</f>
        <v/>
      </c>
      <c r="N95" s="195" t="str">
        <f>IF(Dane!N64="","",Dane!N64)</f>
        <v/>
      </c>
      <c r="O95" s="195" t="str">
        <f>IF(Dane!O64="","",Dane!O64)</f>
        <v/>
      </c>
      <c r="P95" s="195" t="str">
        <f>IF(Dane!P64="","",Dane!P64)</f>
        <v/>
      </c>
      <c r="Q95" s="195" t="str">
        <f>IF(Dane!Q64="","",Dane!Q64)</f>
        <v/>
      </c>
      <c r="R95" s="195" t="str">
        <f>IF(Dane!R64="","",Dane!R64)</f>
        <v/>
      </c>
      <c r="S95" s="195" t="str">
        <f>IF(Dane!S64="","",Dane!S64)</f>
        <v/>
      </c>
      <c r="T95" s="195" t="str">
        <f>IF(Dane!T64="","",Dane!T64)</f>
        <v/>
      </c>
      <c r="U95" s="195" t="str">
        <f>IF(Dane!U64="","",Dane!U64)</f>
        <v/>
      </c>
      <c r="V95" s="195" t="str">
        <f>IF(Dane!V64="","",Dane!V64)</f>
        <v/>
      </c>
      <c r="W95" s="195" t="str">
        <f>IF(Dane!W64="","",Dane!W64)</f>
        <v/>
      </c>
      <c r="X95" s="195" t="str">
        <f>IF(Dane!X64="","",Dane!X64)</f>
        <v/>
      </c>
      <c r="Y95" s="195" t="str">
        <f>IF(Dane!Y64="","",Dane!Y64)</f>
        <v/>
      </c>
      <c r="Z95" s="195" t="str">
        <f>IF(Dane!Z64="","",Dane!Z64)</f>
        <v/>
      </c>
      <c r="AA95" s="195" t="str">
        <f>IF(Dane!AA64="","",Dane!AA64)</f>
        <v/>
      </c>
      <c r="AB95" s="195" t="str">
        <f>IF(Dane!AB64="","",Dane!AB64)</f>
        <v/>
      </c>
      <c r="AC95" s="195" t="str">
        <f>IF(Dane!AC64="","",Dane!AC64)</f>
        <v/>
      </c>
      <c r="AD95" s="195" t="str">
        <f>IF(Dane!AD64="","",Dane!AD64)</f>
        <v/>
      </c>
      <c r="AE95" s="195" t="str">
        <f>IF(Dane!AE64="","",Dane!AE64)</f>
        <v/>
      </c>
      <c r="AF95" s="195" t="str">
        <f>IF(Dane!AF64="","",Dane!AF64)</f>
        <v/>
      </c>
      <c r="AG95" s="195" t="str">
        <f>IF(Dane!AG64="","",Dane!AG64)</f>
        <v/>
      </c>
      <c r="AH95" s="195" t="str">
        <f>IF(Dane!AH64="","",Dane!AH64)</f>
        <v/>
      </c>
      <c r="AI95" s="195" t="str">
        <f>IF(Dane!AI64="","",Dane!AI64)</f>
        <v/>
      </c>
      <c r="AJ95" s="195" t="str">
        <f>IF(Dane!AJ64="","",Dane!AJ64)</f>
        <v/>
      </c>
      <c r="AK95" s="195" t="str">
        <f>IF($C95="","",IF(H$80="","",IF(G$80="Faza inwest.",0,ROUND(SUM($G95:G95)*$E95,2))))</f>
        <v/>
      </c>
      <c r="AL95" s="195" t="str">
        <f>IF($C95="","",IF(H$80="","",IF(H$80="Faza inwest.",0,IF($C95=SUM($AK95:AK95),0,IF(SUM($G95:H95)-SUM($AK95:AK95)&lt;=SUM($G95:H95)*$E95,SUM($G95:H95)-SUM($AK95:AK95),ROUND(SUM($G95:H95)*$E95,2))))))</f>
        <v/>
      </c>
      <c r="AM95" s="195" t="str">
        <f>IF($C95="","",IF(I$80="","",IF(I$80="Faza inwest.",0,IF($C95=SUM($AK95:AL95),0,IF(SUM($G95:I95)-SUM($AK95:AL95)&lt;=SUM($G95:I95)*$E95,SUM($G95:I95)-SUM($AK95:AL95),ROUND(SUM($G95:I95)*$E95,2))))))</f>
        <v/>
      </c>
      <c r="AN95" s="195" t="str">
        <f>IF($C95="","",IF(J$80="","",IF(J$80="Faza inwest.",0,IF($C95=SUM($AK95:AM95),0,IF(SUM($G95:J95)-SUM($AK95:AM95)&lt;=SUM($G95:J95)*$E95,SUM($G95:J95)-SUM($AK95:AM95),ROUND(SUM($G95:J95)*$E95,2))))))</f>
        <v/>
      </c>
      <c r="AO95" s="195" t="str">
        <f>IF($C95="","",IF(K$80="","",IF(K$80="Faza inwest.",0,IF($C95=SUM($AK95:AN95),0,IF(SUM($G95:K95)-SUM($AK95:AN95)&lt;=SUM($G95:K95)*$E95,SUM($G95:K95)-SUM($AK95:AN95),ROUND(SUM($G95:K95)*$E95,2))))))</f>
        <v/>
      </c>
      <c r="AP95" s="195" t="str">
        <f>IF($C95="","",IF(L$80="","",IF(L$80="Faza inwest.",0,IF($C95=SUM($AK95:AO95),0,IF(SUM($G95:L95)-SUM($AK95:AO95)&lt;=SUM($G95:L95)*$E95,SUM($G95:L95)-SUM($AK95:AO95),ROUND(SUM($G95:L95)*$E95,2))))))</f>
        <v/>
      </c>
      <c r="AQ95" s="195" t="str">
        <f>IF($C95="","",IF(M$80="","",IF(M$80="Faza inwest.",0,IF($C95=SUM($AK95:AP95),0,IF(SUM($G95:M95)-SUM($AK95:AP95)&lt;=SUM($G95:M95)*$E95,SUM($G95:M95)-SUM($AK95:AP95),ROUND(SUM($G95:M95)*$E95,2))))))</f>
        <v/>
      </c>
      <c r="AR95" s="195" t="str">
        <f>IF($C95="","",IF(N$80="","",IF(N$80="Faza inwest.",0,IF($C95=SUM($AK95:AQ95),0,IF(SUM($G95:N95)-SUM($AK95:AQ95)&lt;=SUM($G95:N95)*$E95,SUM($G95:N95)-SUM($AK95:AQ95),ROUND(SUM($G95:N95)*$E95,2))))))</f>
        <v/>
      </c>
      <c r="AS95" s="195" t="str">
        <f>IF($C95="","",IF(O$80="","",IF(O$80="Faza inwest.",0,IF($C95=SUM($AK95:AR95),0,IF(SUM($G95:O95)-SUM($AK95:AR95)&lt;=SUM($G95:O95)*$E95,SUM($G95:O95)-SUM($AK95:AR95),ROUND(SUM($G95:O95)*$E95,2))))))</f>
        <v/>
      </c>
      <c r="AT95" s="195" t="str">
        <f>IF($C95="","",IF(P$80="","",IF(P$80="Faza inwest.",0,IF($C95=SUM($AK95:AS95),0,IF(SUM($G95:P95)-SUM($AK95:AS95)&lt;=SUM($G95:P95)*$E95,SUM($G95:P95)-SUM($AK95:AS95),ROUND(SUM($G95:P95)*$E95,2))))))</f>
        <v/>
      </c>
      <c r="AU95" s="195" t="str">
        <f>IF($C95="","",IF(Q$80="","",IF(Q$80="Faza inwest.",0,IF($C95=SUM($AK95:AT95),0,IF(SUM($G95:Q95)-SUM($AK95:AT95)&lt;=SUM($G95:Q95)*$E95,SUM($G95:Q95)-SUM($AK95:AT95),ROUND(SUM($G95:Q95)*$E95,2))))))</f>
        <v/>
      </c>
      <c r="AV95" s="195" t="str">
        <f>IF($C95="","",IF(R$80="","",IF(R$80="Faza inwest.",0,IF($C95=SUM($AK95:AU95),0,IF(SUM($G95:R95)-SUM($AK95:AU95)&lt;=SUM($G95:R95)*$E95,SUM($G95:R95)-SUM($AK95:AU95),ROUND(SUM($G95:R95)*$E95,2))))))</f>
        <v/>
      </c>
      <c r="AW95" s="195" t="str">
        <f>IF($C95="","",IF(S$80="","",IF(S$80="Faza inwest.",0,IF($C95=SUM($AK95:AV95),0,IF(SUM($G95:S95)-SUM($AK95:AV95)&lt;=SUM($G95:S95)*$E95,SUM($G95:S95)-SUM($AK95:AV95),ROUND(SUM($G95:S95)*$E95,2))))))</f>
        <v/>
      </c>
      <c r="AX95" s="195" t="str">
        <f>IF($C95="","",IF(T$80="","",IF(T$80="Faza inwest.",0,IF($C95=SUM($AK95:AW95),0,IF(SUM($G95:T95)-SUM($AK95:AW95)&lt;=SUM($G95:T95)*$E95,SUM($G95:T95)-SUM($AK95:AW95),ROUND(SUM($G95:T95)*$E95,2))))))</f>
        <v/>
      </c>
      <c r="AY95" s="195" t="str">
        <f>IF($C95="","",IF(U$80="","",IF(U$80="Faza inwest.",0,IF($C95=SUM($AK95:AX95),0,IF(SUM($G95:U95)-SUM($AK95:AX95)&lt;=SUM($G95:U95)*$E95,SUM($G95:U95)-SUM($AK95:AX95),ROUND(SUM($G95:U95)*$E95,2))))))</f>
        <v/>
      </c>
      <c r="AZ95" s="195" t="str">
        <f>IF($C95="","",IF(V$80="","",IF(V$80="Faza inwest.",0,IF($C95=SUM($AK95:AY95),0,IF(SUM($G95:V95)-SUM($AK95:AY95)&lt;=SUM($G95:V95)*$E95,SUM($G95:V95)-SUM($AK95:AY95),ROUND(SUM($G95:V95)*$E95,2))))))</f>
        <v/>
      </c>
      <c r="BA95" s="195" t="str">
        <f>IF($C95="","",IF(W$80="","",IF(W$80="Faza inwest.",0,IF($C95=SUM($AK95:AZ95),0,IF(SUM($G95:W95)-SUM($AK95:AZ95)&lt;=SUM($G95:W95)*$E95,SUM($G95:W95)-SUM($AK95:AZ95),ROUND(SUM($G95:W95)*$E95,2))))))</f>
        <v/>
      </c>
      <c r="BB95" s="195" t="str">
        <f>IF($C95="","",IF(X$80="","",IF(X$80="Faza inwest.",0,IF($C95=SUM($AK95:BA95),0,IF(SUM($G95:X95)-SUM($AK95:BA95)&lt;=SUM($G95:X95)*$E95,SUM($G95:X95)-SUM($AK95:BA95),ROUND(SUM($G95:X95)*$E95,2))))))</f>
        <v/>
      </c>
      <c r="BC95" s="195" t="str">
        <f>IF($C95="","",IF(Y$80="","",IF(Y$80="Faza inwest.",0,IF($C95=SUM($AK95:BB95),0,IF(SUM($G95:Y95)-SUM($AK95:BB95)&lt;=SUM($G95:Y95)*$E95,SUM($G95:Y95)-SUM($AK95:BB95),ROUND(SUM($G95:Y95)*$E95,2))))))</f>
        <v/>
      </c>
      <c r="BD95" s="195" t="str">
        <f>IF($C95="","",IF(Z$80="","",IF(Z$80="Faza inwest.",0,IF($C95=SUM($AK95:BC95),0,IF(SUM($G95:Z95)-SUM($AK95:BC95)&lt;=SUM($G95:Z95)*$E95,SUM($G95:Z95)-SUM($AK95:BC95),ROUND(SUM($G95:Z95)*$E95,2))))))</f>
        <v/>
      </c>
      <c r="BE95" s="195" t="str">
        <f>IF($C95="","",IF(AA$80="","",IF(AA$80="Faza inwest.",0,IF($C95=SUM($AK95:BD95),0,IF(SUM($G95:AA95)-SUM($AK95:BD95)&lt;=SUM($G95:AA95)*$E95,SUM($G95:AA95)-SUM($AK95:BD95),ROUND(SUM($G95:AA95)*$E95,2))))))</f>
        <v/>
      </c>
      <c r="BF95" s="195" t="str">
        <f>IF($C95="","",IF(AB$80="","",IF(AB$80="Faza inwest.",0,IF($C95=SUM($AK95:BE95),0,IF(SUM($G95:AB95)-SUM($AK95:BE95)&lt;=SUM($G95:AB95)*$E95,SUM($G95:AB95)-SUM($AK95:BE95),ROUND(SUM($G95:AB95)*$E95,2))))))</f>
        <v/>
      </c>
      <c r="BG95" s="195" t="str">
        <f>IF($C95="","",IF(AC$80="","",IF(AC$80="Faza inwest.",0,IF($C95=SUM($AK95:BF95),0,IF(SUM($G95:AC95)-SUM($AK95:BF95)&lt;=SUM($G95:AC95)*$E95,SUM($G95:AC95)-SUM($AK95:BF95),ROUND(SUM($G95:AC95)*$E95,2))))))</f>
        <v/>
      </c>
      <c r="BH95" s="195" t="str">
        <f>IF($C95="","",IF(AD$80="","",IF(AD$80="Faza inwest.",0,IF($C95=SUM($AK95:BG95),0,IF(SUM($G95:AD95)-SUM($AK95:BG95)&lt;=SUM($G95:AD95)*$E95,SUM($G95:AD95)-SUM($AK95:BG95),ROUND(SUM($G95:AD95)*$E95,2))))))</f>
        <v/>
      </c>
      <c r="BI95" s="195" t="str">
        <f>IF($C95="","",IF(AE$80="","",IF(AE$80="Faza inwest.",0,IF($C95=SUM($AK95:BH95),0,IF(SUM($G95:AE95)-SUM($AK95:BH95)&lt;=SUM($G95:AE95)*$E95,SUM($G95:AE95)-SUM($AK95:BH95),ROUND(SUM($G95:AE95)*$E95,2))))))</f>
        <v/>
      </c>
      <c r="BJ95" s="195" t="str">
        <f>IF($C95="","",IF(AF$80="","",IF(AF$80="Faza inwest.",0,IF($C95=SUM($AK95:BI95),0,IF(SUM($G95:AF95)-SUM($AK95:BI95)&lt;=SUM($G95:AF95)*$E95,SUM($G95:AF95)-SUM($AK95:BI95),ROUND(SUM($G95:AF95)*$E95,2))))))</f>
        <v/>
      </c>
      <c r="BK95" s="195" t="str">
        <f>IF($C95="","",IF(AG$80="","",IF(AG$80="Faza inwest.",0,IF($C95=SUM($AK95:BJ95),0,IF(SUM($G95:AG95)-SUM($AK95:BJ95)&lt;=SUM($G95:AG95)*$E95,SUM($G95:AG95)-SUM($AK95:BJ95),ROUND(SUM($G95:AG95)*$E95,2))))))</f>
        <v/>
      </c>
      <c r="BL95" s="195" t="str">
        <f>IF($C95="","",IF(AH$80="","",IF(AH$80="Faza inwest.",0,IF($C95=SUM($AK95:BK95),0,IF(SUM($G95:AH95)-SUM($AK95:BK95)&lt;=SUM($G95:AH95)*$E95,SUM($G95:AH95)-SUM($AK95:BK95),ROUND(SUM($G95:AH95)*$E95,2))))))</f>
        <v/>
      </c>
      <c r="BM95" s="195" t="str">
        <f>IF($C95="","",IF(AI$80="","",IF(AI$80="Faza inwest.",0,IF($C95=SUM($AK95:BL95),0,IF(SUM($G95:AI95)-SUM($AK95:BL95)&lt;=SUM($G95:AI95)*$E95,SUM($G95:AI95)-SUM($AK95:BL95),ROUND(SUM($G95:AI95)*$E95,2))))))</f>
        <v/>
      </c>
      <c r="BN95" s="195" t="str">
        <f>IF($C95="","",IF(AJ$80="","",IF(AJ$80="Faza inwest.",0,IF($C95=SUM($AK95:BM95),0,IF(SUM($G95:AJ95)-SUM($AK95:BM95)&lt;=SUM($G95:AJ95)*$E95,SUM($G95:AJ95)-SUM($AK95:BM95),ROUND(SUM($G95:AJ95)*$E95,2))))))</f>
        <v/>
      </c>
    </row>
    <row r="96" spans="1:66" s="70" customFormat="1">
      <c r="A96" s="94" t="str">
        <f>IF(Dane!A65="","",Dane!A65)</f>
        <v/>
      </c>
      <c r="B96" s="204" t="str">
        <f>IF(Dane!B65="","",Dane!B65)</f>
        <v/>
      </c>
      <c r="C96" s="205" t="str">
        <f>IF(Dane!C65="","",Dane!C65)</f>
        <v/>
      </c>
      <c r="D96" s="278" t="str">
        <f>IF(Dane!D65="","",Dane!D65)</f>
        <v/>
      </c>
      <c r="E96" s="601" t="str">
        <f>IF(Dane!E65="","",Dane!E65)</f>
        <v/>
      </c>
      <c r="F96" s="193" t="str">
        <f>IF(Dane!F65="","",Dane!F65)</f>
        <v/>
      </c>
      <c r="G96" s="195" t="str">
        <f>IF(Dane!G65="","",Dane!G65)</f>
        <v/>
      </c>
      <c r="H96" s="195" t="str">
        <f>IF(Dane!H65="","",Dane!H65)</f>
        <v/>
      </c>
      <c r="I96" s="195" t="str">
        <f>IF(Dane!I65="","",Dane!I65)</f>
        <v/>
      </c>
      <c r="J96" s="195" t="str">
        <f>IF(Dane!J65="","",Dane!J65)</f>
        <v/>
      </c>
      <c r="K96" s="195" t="str">
        <f>IF(Dane!K65="","",Dane!K65)</f>
        <v/>
      </c>
      <c r="L96" s="195" t="str">
        <f>IF(Dane!L65="","",Dane!L65)</f>
        <v/>
      </c>
      <c r="M96" s="195" t="str">
        <f>IF(Dane!M65="","",Dane!M65)</f>
        <v/>
      </c>
      <c r="N96" s="195" t="str">
        <f>IF(Dane!N65="","",Dane!N65)</f>
        <v/>
      </c>
      <c r="O96" s="195" t="str">
        <f>IF(Dane!O65="","",Dane!O65)</f>
        <v/>
      </c>
      <c r="P96" s="195" t="str">
        <f>IF(Dane!P65="","",Dane!P65)</f>
        <v/>
      </c>
      <c r="Q96" s="195" t="str">
        <f>IF(Dane!Q65="","",Dane!Q65)</f>
        <v/>
      </c>
      <c r="R96" s="195" t="str">
        <f>IF(Dane!R65="","",Dane!R65)</f>
        <v/>
      </c>
      <c r="S96" s="195" t="str">
        <f>IF(Dane!S65="","",Dane!S65)</f>
        <v/>
      </c>
      <c r="T96" s="195" t="str">
        <f>IF(Dane!T65="","",Dane!T65)</f>
        <v/>
      </c>
      <c r="U96" s="195" t="str">
        <f>IF(Dane!U65="","",Dane!U65)</f>
        <v/>
      </c>
      <c r="V96" s="195" t="str">
        <f>IF(Dane!V65="","",Dane!V65)</f>
        <v/>
      </c>
      <c r="W96" s="195" t="str">
        <f>IF(Dane!W65="","",Dane!W65)</f>
        <v/>
      </c>
      <c r="X96" s="195" t="str">
        <f>IF(Dane!X65="","",Dane!X65)</f>
        <v/>
      </c>
      <c r="Y96" s="195" t="str">
        <f>IF(Dane!Y65="","",Dane!Y65)</f>
        <v/>
      </c>
      <c r="Z96" s="195" t="str">
        <f>IF(Dane!Z65="","",Dane!Z65)</f>
        <v/>
      </c>
      <c r="AA96" s="195" t="str">
        <f>IF(Dane!AA65="","",Dane!AA65)</f>
        <v/>
      </c>
      <c r="AB96" s="195" t="str">
        <f>IF(Dane!AB65="","",Dane!AB65)</f>
        <v/>
      </c>
      <c r="AC96" s="195" t="str">
        <f>IF(Dane!AC65="","",Dane!AC65)</f>
        <v/>
      </c>
      <c r="AD96" s="195" t="str">
        <f>IF(Dane!AD65="","",Dane!AD65)</f>
        <v/>
      </c>
      <c r="AE96" s="195" t="str">
        <f>IF(Dane!AE65="","",Dane!AE65)</f>
        <v/>
      </c>
      <c r="AF96" s="195" t="str">
        <f>IF(Dane!AF65="","",Dane!AF65)</f>
        <v/>
      </c>
      <c r="AG96" s="195" t="str">
        <f>IF(Dane!AG65="","",Dane!AG65)</f>
        <v/>
      </c>
      <c r="AH96" s="195" t="str">
        <f>IF(Dane!AH65="","",Dane!AH65)</f>
        <v/>
      </c>
      <c r="AI96" s="195" t="str">
        <f>IF(Dane!AI65="","",Dane!AI65)</f>
        <v/>
      </c>
      <c r="AJ96" s="195" t="str">
        <f>IF(Dane!AJ65="","",Dane!AJ65)</f>
        <v/>
      </c>
      <c r="AK96" s="195" t="str">
        <f>IF($C96="","",IF(H$80="","",IF(G$80="Faza inwest.",0,ROUND(SUM($G96:G96)*$E96,2))))</f>
        <v/>
      </c>
      <c r="AL96" s="195" t="str">
        <f>IF($C96="","",IF(H$80="","",IF(H$80="Faza inwest.",0,IF($C96=SUM($AK96:AK96),0,IF(SUM($G96:H96)-SUM($AK96:AK96)&lt;=SUM($G96:H96)*$E96,SUM($G96:H96)-SUM($AK96:AK96),ROUND(SUM($G96:H96)*$E96,2))))))</f>
        <v/>
      </c>
      <c r="AM96" s="195" t="str">
        <f>IF($C96="","",IF(I$80="","",IF(I$80="Faza inwest.",0,IF($C96=SUM($AK96:AL96),0,IF(SUM($G96:I96)-SUM($AK96:AL96)&lt;=SUM($G96:I96)*$E96,SUM($G96:I96)-SUM($AK96:AL96),ROUND(SUM($G96:I96)*$E96,2))))))</f>
        <v/>
      </c>
      <c r="AN96" s="195" t="str">
        <f>IF($C96="","",IF(J$80="","",IF(J$80="Faza inwest.",0,IF($C96=SUM($AK96:AM96),0,IF(SUM($G96:J96)-SUM($AK96:AM96)&lt;=SUM($G96:J96)*$E96,SUM($G96:J96)-SUM($AK96:AM96),ROUND(SUM($G96:J96)*$E96,2))))))</f>
        <v/>
      </c>
      <c r="AO96" s="195" t="str">
        <f>IF($C96="","",IF(K$80="","",IF(K$80="Faza inwest.",0,IF($C96=SUM($AK96:AN96),0,IF(SUM($G96:K96)-SUM($AK96:AN96)&lt;=SUM($G96:K96)*$E96,SUM($G96:K96)-SUM($AK96:AN96),ROUND(SUM($G96:K96)*$E96,2))))))</f>
        <v/>
      </c>
      <c r="AP96" s="195" t="str">
        <f>IF($C96="","",IF(L$80="","",IF(L$80="Faza inwest.",0,IF($C96=SUM($AK96:AO96),0,IF(SUM($G96:L96)-SUM($AK96:AO96)&lt;=SUM($G96:L96)*$E96,SUM($G96:L96)-SUM($AK96:AO96),ROUND(SUM($G96:L96)*$E96,2))))))</f>
        <v/>
      </c>
      <c r="AQ96" s="195" t="str">
        <f>IF($C96="","",IF(M$80="","",IF(M$80="Faza inwest.",0,IF($C96=SUM($AK96:AP96),0,IF(SUM($G96:M96)-SUM($AK96:AP96)&lt;=SUM($G96:M96)*$E96,SUM($G96:M96)-SUM($AK96:AP96),ROUND(SUM($G96:M96)*$E96,2))))))</f>
        <v/>
      </c>
      <c r="AR96" s="195" t="str">
        <f>IF($C96="","",IF(N$80="","",IF(N$80="Faza inwest.",0,IF($C96=SUM($AK96:AQ96),0,IF(SUM($G96:N96)-SUM($AK96:AQ96)&lt;=SUM($G96:N96)*$E96,SUM($G96:N96)-SUM($AK96:AQ96),ROUND(SUM($G96:N96)*$E96,2))))))</f>
        <v/>
      </c>
      <c r="AS96" s="195" t="str">
        <f>IF($C96="","",IF(O$80="","",IF(O$80="Faza inwest.",0,IF($C96=SUM($AK96:AR96),0,IF(SUM($G96:O96)-SUM($AK96:AR96)&lt;=SUM($G96:O96)*$E96,SUM($G96:O96)-SUM($AK96:AR96),ROUND(SUM($G96:O96)*$E96,2))))))</f>
        <v/>
      </c>
      <c r="AT96" s="195" t="str">
        <f>IF($C96="","",IF(P$80="","",IF(P$80="Faza inwest.",0,IF($C96=SUM($AK96:AS96),0,IF(SUM($G96:P96)-SUM($AK96:AS96)&lt;=SUM($G96:P96)*$E96,SUM($G96:P96)-SUM($AK96:AS96),ROUND(SUM($G96:P96)*$E96,2))))))</f>
        <v/>
      </c>
      <c r="AU96" s="195" t="str">
        <f>IF($C96="","",IF(Q$80="","",IF(Q$80="Faza inwest.",0,IF($C96=SUM($AK96:AT96),0,IF(SUM($G96:Q96)-SUM($AK96:AT96)&lt;=SUM($G96:Q96)*$E96,SUM($G96:Q96)-SUM($AK96:AT96),ROUND(SUM($G96:Q96)*$E96,2))))))</f>
        <v/>
      </c>
      <c r="AV96" s="195" t="str">
        <f>IF($C96="","",IF(R$80="","",IF(R$80="Faza inwest.",0,IF($C96=SUM($AK96:AU96),0,IF(SUM($G96:R96)-SUM($AK96:AU96)&lt;=SUM($G96:R96)*$E96,SUM($G96:R96)-SUM($AK96:AU96),ROUND(SUM($G96:R96)*$E96,2))))))</f>
        <v/>
      </c>
      <c r="AW96" s="195" t="str">
        <f>IF($C96="","",IF(S$80="","",IF(S$80="Faza inwest.",0,IF($C96=SUM($AK96:AV96),0,IF(SUM($G96:S96)-SUM($AK96:AV96)&lt;=SUM($G96:S96)*$E96,SUM($G96:S96)-SUM($AK96:AV96),ROUND(SUM($G96:S96)*$E96,2))))))</f>
        <v/>
      </c>
      <c r="AX96" s="195" t="str">
        <f>IF($C96="","",IF(T$80="","",IF(T$80="Faza inwest.",0,IF($C96=SUM($AK96:AW96),0,IF(SUM($G96:T96)-SUM($AK96:AW96)&lt;=SUM($G96:T96)*$E96,SUM($G96:T96)-SUM($AK96:AW96),ROUND(SUM($G96:T96)*$E96,2))))))</f>
        <v/>
      </c>
      <c r="AY96" s="195" t="str">
        <f>IF($C96="","",IF(U$80="","",IF(U$80="Faza inwest.",0,IF($C96=SUM($AK96:AX96),0,IF(SUM($G96:U96)-SUM($AK96:AX96)&lt;=SUM($G96:U96)*$E96,SUM($G96:U96)-SUM($AK96:AX96),ROUND(SUM($G96:U96)*$E96,2))))))</f>
        <v/>
      </c>
      <c r="AZ96" s="195" t="str">
        <f>IF($C96="","",IF(V$80="","",IF(V$80="Faza inwest.",0,IF($C96=SUM($AK96:AY96),0,IF(SUM($G96:V96)-SUM($AK96:AY96)&lt;=SUM($G96:V96)*$E96,SUM($G96:V96)-SUM($AK96:AY96),ROUND(SUM($G96:V96)*$E96,2))))))</f>
        <v/>
      </c>
      <c r="BA96" s="195" t="str">
        <f>IF($C96="","",IF(W$80="","",IF(W$80="Faza inwest.",0,IF($C96=SUM($AK96:AZ96),0,IF(SUM($G96:W96)-SUM($AK96:AZ96)&lt;=SUM($G96:W96)*$E96,SUM($G96:W96)-SUM($AK96:AZ96),ROUND(SUM($G96:W96)*$E96,2))))))</f>
        <v/>
      </c>
      <c r="BB96" s="195" t="str">
        <f>IF($C96="","",IF(X$80="","",IF(X$80="Faza inwest.",0,IF($C96=SUM($AK96:BA96),0,IF(SUM($G96:X96)-SUM($AK96:BA96)&lt;=SUM($G96:X96)*$E96,SUM($G96:X96)-SUM($AK96:BA96),ROUND(SUM($G96:X96)*$E96,2))))))</f>
        <v/>
      </c>
      <c r="BC96" s="195" t="str">
        <f>IF($C96="","",IF(Y$80="","",IF(Y$80="Faza inwest.",0,IF($C96=SUM($AK96:BB96),0,IF(SUM($G96:Y96)-SUM($AK96:BB96)&lt;=SUM($G96:Y96)*$E96,SUM($G96:Y96)-SUM($AK96:BB96),ROUND(SUM($G96:Y96)*$E96,2))))))</f>
        <v/>
      </c>
      <c r="BD96" s="195" t="str">
        <f>IF($C96="","",IF(Z$80="","",IF(Z$80="Faza inwest.",0,IF($C96=SUM($AK96:BC96),0,IF(SUM($G96:Z96)-SUM($AK96:BC96)&lt;=SUM($G96:Z96)*$E96,SUM($G96:Z96)-SUM($AK96:BC96),ROUND(SUM($G96:Z96)*$E96,2))))))</f>
        <v/>
      </c>
      <c r="BE96" s="195" t="str">
        <f>IF($C96="","",IF(AA$80="","",IF(AA$80="Faza inwest.",0,IF($C96=SUM($AK96:BD96),0,IF(SUM($G96:AA96)-SUM($AK96:BD96)&lt;=SUM($G96:AA96)*$E96,SUM($G96:AA96)-SUM($AK96:BD96),ROUND(SUM($G96:AA96)*$E96,2))))))</f>
        <v/>
      </c>
      <c r="BF96" s="195" t="str">
        <f>IF($C96="","",IF(AB$80="","",IF(AB$80="Faza inwest.",0,IF($C96=SUM($AK96:BE96),0,IF(SUM($G96:AB96)-SUM($AK96:BE96)&lt;=SUM($G96:AB96)*$E96,SUM($G96:AB96)-SUM($AK96:BE96),ROUND(SUM($G96:AB96)*$E96,2))))))</f>
        <v/>
      </c>
      <c r="BG96" s="195" t="str">
        <f>IF($C96="","",IF(AC$80="","",IF(AC$80="Faza inwest.",0,IF($C96=SUM($AK96:BF96),0,IF(SUM($G96:AC96)-SUM($AK96:BF96)&lt;=SUM($G96:AC96)*$E96,SUM($G96:AC96)-SUM($AK96:BF96),ROUND(SUM($G96:AC96)*$E96,2))))))</f>
        <v/>
      </c>
      <c r="BH96" s="195" t="str">
        <f>IF($C96="","",IF(AD$80="","",IF(AD$80="Faza inwest.",0,IF($C96=SUM($AK96:BG96),0,IF(SUM($G96:AD96)-SUM($AK96:BG96)&lt;=SUM($G96:AD96)*$E96,SUM($G96:AD96)-SUM($AK96:BG96),ROUND(SUM($G96:AD96)*$E96,2))))))</f>
        <v/>
      </c>
      <c r="BI96" s="195" t="str">
        <f>IF($C96="","",IF(AE$80="","",IF(AE$80="Faza inwest.",0,IF($C96=SUM($AK96:BH96),0,IF(SUM($G96:AE96)-SUM($AK96:BH96)&lt;=SUM($G96:AE96)*$E96,SUM($G96:AE96)-SUM($AK96:BH96),ROUND(SUM($G96:AE96)*$E96,2))))))</f>
        <v/>
      </c>
      <c r="BJ96" s="195" t="str">
        <f>IF($C96="","",IF(AF$80="","",IF(AF$80="Faza inwest.",0,IF($C96=SUM($AK96:BI96),0,IF(SUM($G96:AF96)-SUM($AK96:BI96)&lt;=SUM($G96:AF96)*$E96,SUM($G96:AF96)-SUM($AK96:BI96),ROUND(SUM($G96:AF96)*$E96,2))))))</f>
        <v/>
      </c>
      <c r="BK96" s="195" t="str">
        <f>IF($C96="","",IF(AG$80="","",IF(AG$80="Faza inwest.",0,IF($C96=SUM($AK96:BJ96),0,IF(SUM($G96:AG96)-SUM($AK96:BJ96)&lt;=SUM($G96:AG96)*$E96,SUM($G96:AG96)-SUM($AK96:BJ96),ROUND(SUM($G96:AG96)*$E96,2))))))</f>
        <v/>
      </c>
      <c r="BL96" s="195" t="str">
        <f>IF($C96="","",IF(AH$80="","",IF(AH$80="Faza inwest.",0,IF($C96=SUM($AK96:BK96),0,IF(SUM($G96:AH96)-SUM($AK96:BK96)&lt;=SUM($G96:AH96)*$E96,SUM($G96:AH96)-SUM($AK96:BK96),ROUND(SUM($G96:AH96)*$E96,2))))))</f>
        <v/>
      </c>
      <c r="BM96" s="195" t="str">
        <f>IF($C96="","",IF(AI$80="","",IF(AI$80="Faza inwest.",0,IF($C96=SUM($AK96:BL96),0,IF(SUM($G96:AI96)-SUM($AK96:BL96)&lt;=SUM($G96:AI96)*$E96,SUM($G96:AI96)-SUM($AK96:BL96),ROUND(SUM($G96:AI96)*$E96,2))))))</f>
        <v/>
      </c>
      <c r="BN96" s="195" t="str">
        <f>IF($C96="","",IF(AJ$80="","",IF(AJ$80="Faza inwest.",0,IF($C96=SUM($AK96:BM96),0,IF(SUM($G96:AJ96)-SUM($AK96:BM96)&lt;=SUM($G96:AJ96)*$E96,SUM($G96:AJ96)-SUM($AK96:BM96),ROUND(SUM($G96:AJ96)*$E96,2))))))</f>
        <v/>
      </c>
    </row>
    <row r="97" spans="1:66" s="70" customFormat="1">
      <c r="A97" s="94" t="str">
        <f>IF(Dane!A66="","",Dane!A66)</f>
        <v/>
      </c>
      <c r="B97" s="204" t="str">
        <f>IF(Dane!B66="","",Dane!B66)</f>
        <v/>
      </c>
      <c r="C97" s="205" t="str">
        <f>IF(Dane!C66="","",Dane!C66)</f>
        <v/>
      </c>
      <c r="D97" s="278" t="str">
        <f>IF(Dane!D66="","",Dane!D66)</f>
        <v/>
      </c>
      <c r="E97" s="601" t="str">
        <f>IF(Dane!E66="","",Dane!E66)</f>
        <v/>
      </c>
      <c r="F97" s="193" t="str">
        <f>IF(Dane!F66="","",Dane!F66)</f>
        <v/>
      </c>
      <c r="G97" s="195" t="str">
        <f>IF(Dane!G66="","",Dane!G66)</f>
        <v/>
      </c>
      <c r="H97" s="195" t="str">
        <f>IF(Dane!H66="","",Dane!H66)</f>
        <v/>
      </c>
      <c r="I97" s="195" t="str">
        <f>IF(Dane!I66="","",Dane!I66)</f>
        <v/>
      </c>
      <c r="J97" s="195" t="str">
        <f>IF(Dane!J66="","",Dane!J66)</f>
        <v/>
      </c>
      <c r="K97" s="195" t="str">
        <f>IF(Dane!K66="","",Dane!K66)</f>
        <v/>
      </c>
      <c r="L97" s="195" t="str">
        <f>IF(Dane!L66="","",Dane!L66)</f>
        <v/>
      </c>
      <c r="M97" s="195" t="str">
        <f>IF(Dane!M66="","",Dane!M66)</f>
        <v/>
      </c>
      <c r="N97" s="195" t="str">
        <f>IF(Dane!N66="","",Dane!N66)</f>
        <v/>
      </c>
      <c r="O97" s="195" t="str">
        <f>IF(Dane!O66="","",Dane!O66)</f>
        <v/>
      </c>
      <c r="P97" s="195" t="str">
        <f>IF(Dane!P66="","",Dane!P66)</f>
        <v/>
      </c>
      <c r="Q97" s="195" t="str">
        <f>IF(Dane!Q66="","",Dane!Q66)</f>
        <v/>
      </c>
      <c r="R97" s="195" t="str">
        <f>IF(Dane!R66="","",Dane!R66)</f>
        <v/>
      </c>
      <c r="S97" s="195" t="str">
        <f>IF(Dane!S66="","",Dane!S66)</f>
        <v/>
      </c>
      <c r="T97" s="195" t="str">
        <f>IF(Dane!T66="","",Dane!T66)</f>
        <v/>
      </c>
      <c r="U97" s="195" t="str">
        <f>IF(Dane!U66="","",Dane!U66)</f>
        <v/>
      </c>
      <c r="V97" s="195" t="str">
        <f>IF(Dane!V66="","",Dane!V66)</f>
        <v/>
      </c>
      <c r="W97" s="195" t="str">
        <f>IF(Dane!W66="","",Dane!W66)</f>
        <v/>
      </c>
      <c r="X97" s="195" t="str">
        <f>IF(Dane!X66="","",Dane!X66)</f>
        <v/>
      </c>
      <c r="Y97" s="195" t="str">
        <f>IF(Dane!Y66="","",Dane!Y66)</f>
        <v/>
      </c>
      <c r="Z97" s="195" t="str">
        <f>IF(Dane!Z66="","",Dane!Z66)</f>
        <v/>
      </c>
      <c r="AA97" s="195" t="str">
        <f>IF(Dane!AA66="","",Dane!AA66)</f>
        <v/>
      </c>
      <c r="AB97" s="195" t="str">
        <f>IF(Dane!AB66="","",Dane!AB66)</f>
        <v/>
      </c>
      <c r="AC97" s="195" t="str">
        <f>IF(Dane!AC66="","",Dane!AC66)</f>
        <v/>
      </c>
      <c r="AD97" s="195" t="str">
        <f>IF(Dane!AD66="","",Dane!AD66)</f>
        <v/>
      </c>
      <c r="AE97" s="195" t="str">
        <f>IF(Dane!AE66="","",Dane!AE66)</f>
        <v/>
      </c>
      <c r="AF97" s="195" t="str">
        <f>IF(Dane!AF66="","",Dane!AF66)</f>
        <v/>
      </c>
      <c r="AG97" s="195" t="str">
        <f>IF(Dane!AG66="","",Dane!AG66)</f>
        <v/>
      </c>
      <c r="AH97" s="195" t="str">
        <f>IF(Dane!AH66="","",Dane!AH66)</f>
        <v/>
      </c>
      <c r="AI97" s="195" t="str">
        <f>IF(Dane!AI66="","",Dane!AI66)</f>
        <v/>
      </c>
      <c r="AJ97" s="195" t="str">
        <f>IF(Dane!AJ66="","",Dane!AJ66)</f>
        <v/>
      </c>
      <c r="AK97" s="195" t="str">
        <f>IF($C97="","",IF(H$80="","",IF(G$80="Faza inwest.",0,ROUND(SUM($G97:G97)*$E97,2))))</f>
        <v/>
      </c>
      <c r="AL97" s="195" t="str">
        <f>IF($C97="","",IF(H$80="","",IF(H$80="Faza inwest.",0,IF($C97=SUM($AK97:AK97),0,IF(SUM($G97:H97)-SUM($AK97:AK97)&lt;=SUM($G97:H97)*$E97,SUM($G97:H97)-SUM($AK97:AK97),ROUND(SUM($G97:H97)*$E97,2))))))</f>
        <v/>
      </c>
      <c r="AM97" s="195" t="str">
        <f>IF($C97="","",IF(I$80="","",IF(I$80="Faza inwest.",0,IF($C97=SUM($AK97:AL97),0,IF(SUM($G97:I97)-SUM($AK97:AL97)&lt;=SUM($G97:I97)*$E97,SUM($G97:I97)-SUM($AK97:AL97),ROUND(SUM($G97:I97)*$E97,2))))))</f>
        <v/>
      </c>
      <c r="AN97" s="195" t="str">
        <f>IF($C97="","",IF(J$80="","",IF(J$80="Faza inwest.",0,IF($C97=SUM($AK97:AM97),0,IF(SUM($G97:J97)-SUM($AK97:AM97)&lt;=SUM($G97:J97)*$E97,SUM($G97:J97)-SUM($AK97:AM97),ROUND(SUM($G97:J97)*$E97,2))))))</f>
        <v/>
      </c>
      <c r="AO97" s="195" t="str">
        <f>IF($C97="","",IF(K$80="","",IF(K$80="Faza inwest.",0,IF($C97=SUM($AK97:AN97),0,IF(SUM($G97:K97)-SUM($AK97:AN97)&lt;=SUM($G97:K97)*$E97,SUM($G97:K97)-SUM($AK97:AN97),ROUND(SUM($G97:K97)*$E97,2))))))</f>
        <v/>
      </c>
      <c r="AP97" s="195" t="str">
        <f>IF($C97="","",IF(L$80="","",IF(L$80="Faza inwest.",0,IF($C97=SUM($AK97:AO97),0,IF(SUM($G97:L97)-SUM($AK97:AO97)&lt;=SUM($G97:L97)*$E97,SUM($G97:L97)-SUM($AK97:AO97),ROUND(SUM($G97:L97)*$E97,2))))))</f>
        <v/>
      </c>
      <c r="AQ97" s="195" t="str">
        <f>IF($C97="","",IF(M$80="","",IF(M$80="Faza inwest.",0,IF($C97=SUM($AK97:AP97),0,IF(SUM($G97:M97)-SUM($AK97:AP97)&lt;=SUM($G97:M97)*$E97,SUM($G97:M97)-SUM($AK97:AP97),ROUND(SUM($G97:M97)*$E97,2))))))</f>
        <v/>
      </c>
      <c r="AR97" s="195" t="str">
        <f>IF($C97="","",IF(N$80="","",IF(N$80="Faza inwest.",0,IF($C97=SUM($AK97:AQ97),0,IF(SUM($G97:N97)-SUM($AK97:AQ97)&lt;=SUM($G97:N97)*$E97,SUM($G97:N97)-SUM($AK97:AQ97),ROUND(SUM($G97:N97)*$E97,2))))))</f>
        <v/>
      </c>
      <c r="AS97" s="195" t="str">
        <f>IF($C97="","",IF(O$80="","",IF(O$80="Faza inwest.",0,IF($C97=SUM($AK97:AR97),0,IF(SUM($G97:O97)-SUM($AK97:AR97)&lt;=SUM($G97:O97)*$E97,SUM($G97:O97)-SUM($AK97:AR97),ROUND(SUM($G97:O97)*$E97,2))))))</f>
        <v/>
      </c>
      <c r="AT97" s="195" t="str">
        <f>IF($C97="","",IF(P$80="","",IF(P$80="Faza inwest.",0,IF($C97=SUM($AK97:AS97),0,IF(SUM($G97:P97)-SUM($AK97:AS97)&lt;=SUM($G97:P97)*$E97,SUM($G97:P97)-SUM($AK97:AS97),ROUND(SUM($G97:P97)*$E97,2))))))</f>
        <v/>
      </c>
      <c r="AU97" s="195" t="str">
        <f>IF($C97="","",IF(Q$80="","",IF(Q$80="Faza inwest.",0,IF($C97=SUM($AK97:AT97),0,IF(SUM($G97:Q97)-SUM($AK97:AT97)&lt;=SUM($G97:Q97)*$E97,SUM($G97:Q97)-SUM($AK97:AT97),ROUND(SUM($G97:Q97)*$E97,2))))))</f>
        <v/>
      </c>
      <c r="AV97" s="195" t="str">
        <f>IF($C97="","",IF(R$80="","",IF(R$80="Faza inwest.",0,IF($C97=SUM($AK97:AU97),0,IF(SUM($G97:R97)-SUM($AK97:AU97)&lt;=SUM($G97:R97)*$E97,SUM($G97:R97)-SUM($AK97:AU97),ROUND(SUM($G97:R97)*$E97,2))))))</f>
        <v/>
      </c>
      <c r="AW97" s="195" t="str">
        <f>IF($C97="","",IF(S$80="","",IF(S$80="Faza inwest.",0,IF($C97=SUM($AK97:AV97),0,IF(SUM($G97:S97)-SUM($AK97:AV97)&lt;=SUM($G97:S97)*$E97,SUM($G97:S97)-SUM($AK97:AV97),ROUND(SUM($G97:S97)*$E97,2))))))</f>
        <v/>
      </c>
      <c r="AX97" s="195" t="str">
        <f>IF($C97="","",IF(T$80="","",IF(T$80="Faza inwest.",0,IF($C97=SUM($AK97:AW97),0,IF(SUM($G97:T97)-SUM($AK97:AW97)&lt;=SUM($G97:T97)*$E97,SUM($G97:T97)-SUM($AK97:AW97),ROUND(SUM($G97:T97)*$E97,2))))))</f>
        <v/>
      </c>
      <c r="AY97" s="195" t="str">
        <f>IF($C97="","",IF(U$80="","",IF(U$80="Faza inwest.",0,IF($C97=SUM($AK97:AX97),0,IF(SUM($G97:U97)-SUM($AK97:AX97)&lt;=SUM($G97:U97)*$E97,SUM($G97:U97)-SUM($AK97:AX97),ROUND(SUM($G97:U97)*$E97,2))))))</f>
        <v/>
      </c>
      <c r="AZ97" s="195" t="str">
        <f>IF($C97="","",IF(V$80="","",IF(V$80="Faza inwest.",0,IF($C97=SUM($AK97:AY97),0,IF(SUM($G97:V97)-SUM($AK97:AY97)&lt;=SUM($G97:V97)*$E97,SUM($G97:V97)-SUM($AK97:AY97),ROUND(SUM($G97:V97)*$E97,2))))))</f>
        <v/>
      </c>
      <c r="BA97" s="195" t="str">
        <f>IF($C97="","",IF(W$80="","",IF(W$80="Faza inwest.",0,IF($C97=SUM($AK97:AZ97),0,IF(SUM($G97:W97)-SUM($AK97:AZ97)&lt;=SUM($G97:W97)*$E97,SUM($G97:W97)-SUM($AK97:AZ97),ROUND(SUM($G97:W97)*$E97,2))))))</f>
        <v/>
      </c>
      <c r="BB97" s="195" t="str">
        <f>IF($C97="","",IF(X$80="","",IF(X$80="Faza inwest.",0,IF($C97=SUM($AK97:BA97),0,IF(SUM($G97:X97)-SUM($AK97:BA97)&lt;=SUM($G97:X97)*$E97,SUM($G97:X97)-SUM($AK97:BA97),ROUND(SUM($G97:X97)*$E97,2))))))</f>
        <v/>
      </c>
      <c r="BC97" s="195" t="str">
        <f>IF($C97="","",IF(Y$80="","",IF(Y$80="Faza inwest.",0,IF($C97=SUM($AK97:BB97),0,IF(SUM($G97:Y97)-SUM($AK97:BB97)&lt;=SUM($G97:Y97)*$E97,SUM($G97:Y97)-SUM($AK97:BB97),ROUND(SUM($G97:Y97)*$E97,2))))))</f>
        <v/>
      </c>
      <c r="BD97" s="195" t="str">
        <f>IF($C97="","",IF(Z$80="","",IF(Z$80="Faza inwest.",0,IF($C97=SUM($AK97:BC97),0,IF(SUM($G97:Z97)-SUM($AK97:BC97)&lt;=SUM($G97:Z97)*$E97,SUM($G97:Z97)-SUM($AK97:BC97),ROUND(SUM($G97:Z97)*$E97,2))))))</f>
        <v/>
      </c>
      <c r="BE97" s="195" t="str">
        <f>IF($C97="","",IF(AA$80="","",IF(AA$80="Faza inwest.",0,IF($C97=SUM($AK97:BD97),0,IF(SUM($G97:AA97)-SUM($AK97:BD97)&lt;=SUM($G97:AA97)*$E97,SUM($G97:AA97)-SUM($AK97:BD97),ROUND(SUM($G97:AA97)*$E97,2))))))</f>
        <v/>
      </c>
      <c r="BF97" s="195" t="str">
        <f>IF($C97="","",IF(AB$80="","",IF(AB$80="Faza inwest.",0,IF($C97=SUM($AK97:BE97),0,IF(SUM($G97:AB97)-SUM($AK97:BE97)&lt;=SUM($G97:AB97)*$E97,SUM($G97:AB97)-SUM($AK97:BE97),ROUND(SUM($G97:AB97)*$E97,2))))))</f>
        <v/>
      </c>
      <c r="BG97" s="195" t="str">
        <f>IF($C97="","",IF(AC$80="","",IF(AC$80="Faza inwest.",0,IF($C97=SUM($AK97:BF97),0,IF(SUM($G97:AC97)-SUM($AK97:BF97)&lt;=SUM($G97:AC97)*$E97,SUM($G97:AC97)-SUM($AK97:BF97),ROUND(SUM($G97:AC97)*$E97,2))))))</f>
        <v/>
      </c>
      <c r="BH97" s="195" t="str">
        <f>IF($C97="","",IF(AD$80="","",IF(AD$80="Faza inwest.",0,IF($C97=SUM($AK97:BG97),0,IF(SUM($G97:AD97)-SUM($AK97:BG97)&lt;=SUM($G97:AD97)*$E97,SUM($G97:AD97)-SUM($AK97:BG97),ROUND(SUM($G97:AD97)*$E97,2))))))</f>
        <v/>
      </c>
      <c r="BI97" s="195" t="str">
        <f>IF($C97="","",IF(AE$80="","",IF(AE$80="Faza inwest.",0,IF($C97=SUM($AK97:BH97),0,IF(SUM($G97:AE97)-SUM($AK97:BH97)&lt;=SUM($G97:AE97)*$E97,SUM($G97:AE97)-SUM($AK97:BH97),ROUND(SUM($G97:AE97)*$E97,2))))))</f>
        <v/>
      </c>
      <c r="BJ97" s="195" t="str">
        <f>IF($C97="","",IF(AF$80="","",IF(AF$80="Faza inwest.",0,IF($C97=SUM($AK97:BI97),0,IF(SUM($G97:AF97)-SUM($AK97:BI97)&lt;=SUM($G97:AF97)*$E97,SUM($G97:AF97)-SUM($AK97:BI97),ROUND(SUM($G97:AF97)*$E97,2))))))</f>
        <v/>
      </c>
      <c r="BK97" s="195" t="str">
        <f>IF($C97="","",IF(AG$80="","",IF(AG$80="Faza inwest.",0,IF($C97=SUM($AK97:BJ97),0,IF(SUM($G97:AG97)-SUM($AK97:BJ97)&lt;=SUM($G97:AG97)*$E97,SUM($G97:AG97)-SUM($AK97:BJ97),ROUND(SUM($G97:AG97)*$E97,2))))))</f>
        <v/>
      </c>
      <c r="BL97" s="195" t="str">
        <f>IF($C97="","",IF(AH$80="","",IF(AH$80="Faza inwest.",0,IF($C97=SUM($AK97:BK97),0,IF(SUM($G97:AH97)-SUM($AK97:BK97)&lt;=SUM($G97:AH97)*$E97,SUM($G97:AH97)-SUM($AK97:BK97),ROUND(SUM($G97:AH97)*$E97,2))))))</f>
        <v/>
      </c>
      <c r="BM97" s="195" t="str">
        <f>IF($C97="","",IF(AI$80="","",IF(AI$80="Faza inwest.",0,IF($C97=SUM($AK97:BL97),0,IF(SUM($G97:AI97)-SUM($AK97:BL97)&lt;=SUM($G97:AI97)*$E97,SUM($G97:AI97)-SUM($AK97:BL97),ROUND(SUM($G97:AI97)*$E97,2))))))</f>
        <v/>
      </c>
      <c r="BN97" s="195" t="str">
        <f>IF($C97="","",IF(AJ$80="","",IF(AJ$80="Faza inwest.",0,IF($C97=SUM($AK97:BM97),0,IF(SUM($G97:AJ97)-SUM($AK97:BM97)&lt;=SUM($G97:AJ97)*$E97,SUM($G97:AJ97)-SUM($AK97:BM97),ROUND(SUM($G97:AJ97)*$E97,2))))))</f>
        <v/>
      </c>
    </row>
    <row r="98" spans="1:66" s="70" customFormat="1">
      <c r="A98" s="94" t="str">
        <f>IF(Dane!A67="","",Dane!A67)</f>
        <v/>
      </c>
      <c r="B98" s="204" t="str">
        <f>IF(Dane!B67="","",Dane!B67)</f>
        <v/>
      </c>
      <c r="C98" s="205" t="str">
        <f>IF(Dane!C67="","",Dane!C67)</f>
        <v/>
      </c>
      <c r="D98" s="278" t="str">
        <f>IF(Dane!D67="","",Dane!D67)</f>
        <v/>
      </c>
      <c r="E98" s="601" t="str">
        <f>IF(Dane!E67="","",Dane!E67)</f>
        <v/>
      </c>
      <c r="F98" s="193" t="str">
        <f>IF(Dane!F67="","",Dane!F67)</f>
        <v/>
      </c>
      <c r="G98" s="195" t="str">
        <f>IF(Dane!G67="","",Dane!G67)</f>
        <v/>
      </c>
      <c r="H98" s="195" t="str">
        <f>IF(Dane!H67="","",Dane!H67)</f>
        <v/>
      </c>
      <c r="I98" s="195" t="str">
        <f>IF(Dane!I67="","",Dane!I67)</f>
        <v/>
      </c>
      <c r="J98" s="195" t="str">
        <f>IF(Dane!J67="","",Dane!J67)</f>
        <v/>
      </c>
      <c r="K98" s="195" t="str">
        <f>IF(Dane!K67="","",Dane!K67)</f>
        <v/>
      </c>
      <c r="L98" s="195" t="str">
        <f>IF(Dane!L67="","",Dane!L67)</f>
        <v/>
      </c>
      <c r="M98" s="195" t="str">
        <f>IF(Dane!M67="","",Dane!M67)</f>
        <v/>
      </c>
      <c r="N98" s="195" t="str">
        <f>IF(Dane!N67="","",Dane!N67)</f>
        <v/>
      </c>
      <c r="O98" s="195" t="str">
        <f>IF(Dane!O67="","",Dane!O67)</f>
        <v/>
      </c>
      <c r="P98" s="195" t="str">
        <f>IF(Dane!P67="","",Dane!P67)</f>
        <v/>
      </c>
      <c r="Q98" s="195" t="str">
        <f>IF(Dane!Q67="","",Dane!Q67)</f>
        <v/>
      </c>
      <c r="R98" s="195" t="str">
        <f>IF(Dane!R67="","",Dane!R67)</f>
        <v/>
      </c>
      <c r="S98" s="195" t="str">
        <f>IF(Dane!S67="","",Dane!S67)</f>
        <v/>
      </c>
      <c r="T98" s="195" t="str">
        <f>IF(Dane!T67="","",Dane!T67)</f>
        <v/>
      </c>
      <c r="U98" s="195" t="str">
        <f>IF(Dane!U67="","",Dane!U67)</f>
        <v/>
      </c>
      <c r="V98" s="195" t="str">
        <f>IF(Dane!V67="","",Dane!V67)</f>
        <v/>
      </c>
      <c r="W98" s="195" t="str">
        <f>IF(Dane!W67="","",Dane!W67)</f>
        <v/>
      </c>
      <c r="X98" s="195" t="str">
        <f>IF(Dane!X67="","",Dane!X67)</f>
        <v/>
      </c>
      <c r="Y98" s="195" t="str">
        <f>IF(Dane!Y67="","",Dane!Y67)</f>
        <v/>
      </c>
      <c r="Z98" s="195" t="str">
        <f>IF(Dane!Z67="","",Dane!Z67)</f>
        <v/>
      </c>
      <c r="AA98" s="195" t="str">
        <f>IF(Dane!AA67="","",Dane!AA67)</f>
        <v/>
      </c>
      <c r="AB98" s="195" t="str">
        <f>IF(Dane!AB67="","",Dane!AB67)</f>
        <v/>
      </c>
      <c r="AC98" s="195" t="str">
        <f>IF(Dane!AC67="","",Dane!AC67)</f>
        <v/>
      </c>
      <c r="AD98" s="195" t="str">
        <f>IF(Dane!AD67="","",Dane!AD67)</f>
        <v/>
      </c>
      <c r="AE98" s="195" t="str">
        <f>IF(Dane!AE67="","",Dane!AE67)</f>
        <v/>
      </c>
      <c r="AF98" s="195" t="str">
        <f>IF(Dane!AF67="","",Dane!AF67)</f>
        <v/>
      </c>
      <c r="AG98" s="195" t="str">
        <f>IF(Dane!AG67="","",Dane!AG67)</f>
        <v/>
      </c>
      <c r="AH98" s="195" t="str">
        <f>IF(Dane!AH67="","",Dane!AH67)</f>
        <v/>
      </c>
      <c r="AI98" s="195" t="str">
        <f>IF(Dane!AI67="","",Dane!AI67)</f>
        <v/>
      </c>
      <c r="AJ98" s="195" t="str">
        <f>IF(Dane!AJ67="","",Dane!AJ67)</f>
        <v/>
      </c>
      <c r="AK98" s="195" t="str">
        <f>IF($C98="","",IF(H$80="","",IF(G$80="Faza inwest.",0,ROUND(SUM($G98:G98)*$E98,2))))</f>
        <v/>
      </c>
      <c r="AL98" s="195" t="str">
        <f>IF($C98="","",IF(H$80="","",IF(H$80="Faza inwest.",0,IF($C98=SUM($AK98:AK98),0,IF(SUM($G98:H98)-SUM($AK98:AK98)&lt;=SUM($G98:H98)*$E98,SUM($G98:H98)-SUM($AK98:AK98),ROUND(SUM($G98:H98)*$E98,2))))))</f>
        <v/>
      </c>
      <c r="AM98" s="195" t="str">
        <f>IF($C98="","",IF(I$80="","",IF(I$80="Faza inwest.",0,IF($C98=SUM($AK98:AL98),0,IF(SUM($G98:I98)-SUM($AK98:AL98)&lt;=SUM($G98:I98)*$E98,SUM($G98:I98)-SUM($AK98:AL98),ROUND(SUM($G98:I98)*$E98,2))))))</f>
        <v/>
      </c>
      <c r="AN98" s="195" t="str">
        <f>IF($C98="","",IF(J$80="","",IF(J$80="Faza inwest.",0,IF($C98=SUM($AK98:AM98),0,IF(SUM($G98:J98)-SUM($AK98:AM98)&lt;=SUM($G98:J98)*$E98,SUM($G98:J98)-SUM($AK98:AM98),ROUND(SUM($G98:J98)*$E98,2))))))</f>
        <v/>
      </c>
      <c r="AO98" s="195" t="str">
        <f>IF($C98="","",IF(K$80="","",IF(K$80="Faza inwest.",0,IF($C98=SUM($AK98:AN98),0,IF(SUM($G98:K98)-SUM($AK98:AN98)&lt;=SUM($G98:K98)*$E98,SUM($G98:K98)-SUM($AK98:AN98),ROUND(SUM($G98:K98)*$E98,2))))))</f>
        <v/>
      </c>
      <c r="AP98" s="195" t="str">
        <f>IF($C98="","",IF(L$80="","",IF(L$80="Faza inwest.",0,IF($C98=SUM($AK98:AO98),0,IF(SUM($G98:L98)-SUM($AK98:AO98)&lt;=SUM($G98:L98)*$E98,SUM($G98:L98)-SUM($AK98:AO98),ROUND(SUM($G98:L98)*$E98,2))))))</f>
        <v/>
      </c>
      <c r="AQ98" s="195" t="str">
        <f>IF($C98="","",IF(M$80="","",IF(M$80="Faza inwest.",0,IF($C98=SUM($AK98:AP98),0,IF(SUM($G98:M98)-SUM($AK98:AP98)&lt;=SUM($G98:M98)*$E98,SUM($G98:M98)-SUM($AK98:AP98),ROUND(SUM($G98:M98)*$E98,2))))))</f>
        <v/>
      </c>
      <c r="AR98" s="195" t="str">
        <f>IF($C98="","",IF(N$80="","",IF(N$80="Faza inwest.",0,IF($C98=SUM($AK98:AQ98),0,IF(SUM($G98:N98)-SUM($AK98:AQ98)&lt;=SUM($G98:N98)*$E98,SUM($G98:N98)-SUM($AK98:AQ98),ROUND(SUM($G98:N98)*$E98,2))))))</f>
        <v/>
      </c>
      <c r="AS98" s="195" t="str">
        <f>IF($C98="","",IF(O$80="","",IF(O$80="Faza inwest.",0,IF($C98=SUM($AK98:AR98),0,IF(SUM($G98:O98)-SUM($AK98:AR98)&lt;=SUM($G98:O98)*$E98,SUM($G98:O98)-SUM($AK98:AR98),ROUND(SUM($G98:O98)*$E98,2))))))</f>
        <v/>
      </c>
      <c r="AT98" s="195" t="str">
        <f>IF($C98="","",IF(P$80="","",IF(P$80="Faza inwest.",0,IF($C98=SUM($AK98:AS98),0,IF(SUM($G98:P98)-SUM($AK98:AS98)&lt;=SUM($G98:P98)*$E98,SUM($G98:P98)-SUM($AK98:AS98),ROUND(SUM($G98:P98)*$E98,2))))))</f>
        <v/>
      </c>
      <c r="AU98" s="195" t="str">
        <f>IF($C98="","",IF(Q$80="","",IF(Q$80="Faza inwest.",0,IF($C98=SUM($AK98:AT98),0,IF(SUM($G98:Q98)-SUM($AK98:AT98)&lt;=SUM($G98:Q98)*$E98,SUM($G98:Q98)-SUM($AK98:AT98),ROUND(SUM($G98:Q98)*$E98,2))))))</f>
        <v/>
      </c>
      <c r="AV98" s="195" t="str">
        <f>IF($C98="","",IF(R$80="","",IF(R$80="Faza inwest.",0,IF($C98=SUM($AK98:AU98),0,IF(SUM($G98:R98)-SUM($AK98:AU98)&lt;=SUM($G98:R98)*$E98,SUM($G98:R98)-SUM($AK98:AU98),ROUND(SUM($G98:R98)*$E98,2))))))</f>
        <v/>
      </c>
      <c r="AW98" s="195" t="str">
        <f>IF($C98="","",IF(S$80="","",IF(S$80="Faza inwest.",0,IF($C98=SUM($AK98:AV98),0,IF(SUM($G98:S98)-SUM($AK98:AV98)&lt;=SUM($G98:S98)*$E98,SUM($G98:S98)-SUM($AK98:AV98),ROUND(SUM($G98:S98)*$E98,2))))))</f>
        <v/>
      </c>
      <c r="AX98" s="195" t="str">
        <f>IF($C98="","",IF(T$80="","",IF(T$80="Faza inwest.",0,IF($C98=SUM($AK98:AW98),0,IF(SUM($G98:T98)-SUM($AK98:AW98)&lt;=SUM($G98:T98)*$E98,SUM($G98:T98)-SUM($AK98:AW98),ROUND(SUM($G98:T98)*$E98,2))))))</f>
        <v/>
      </c>
      <c r="AY98" s="195" t="str">
        <f>IF($C98="","",IF(U$80="","",IF(U$80="Faza inwest.",0,IF($C98=SUM($AK98:AX98),0,IF(SUM($G98:U98)-SUM($AK98:AX98)&lt;=SUM($G98:U98)*$E98,SUM($G98:U98)-SUM($AK98:AX98),ROUND(SUM($G98:U98)*$E98,2))))))</f>
        <v/>
      </c>
      <c r="AZ98" s="195" t="str">
        <f>IF($C98="","",IF(V$80="","",IF(V$80="Faza inwest.",0,IF($C98=SUM($AK98:AY98),0,IF(SUM($G98:V98)-SUM($AK98:AY98)&lt;=SUM($G98:V98)*$E98,SUM($G98:V98)-SUM($AK98:AY98),ROUND(SUM($G98:V98)*$E98,2))))))</f>
        <v/>
      </c>
      <c r="BA98" s="195" t="str">
        <f>IF($C98="","",IF(W$80="","",IF(W$80="Faza inwest.",0,IF($C98=SUM($AK98:AZ98),0,IF(SUM($G98:W98)-SUM($AK98:AZ98)&lt;=SUM($G98:W98)*$E98,SUM($G98:W98)-SUM($AK98:AZ98),ROUND(SUM($G98:W98)*$E98,2))))))</f>
        <v/>
      </c>
      <c r="BB98" s="195" t="str">
        <f>IF($C98="","",IF(X$80="","",IF(X$80="Faza inwest.",0,IF($C98=SUM($AK98:BA98),0,IF(SUM($G98:X98)-SUM($AK98:BA98)&lt;=SUM($G98:X98)*$E98,SUM($G98:X98)-SUM($AK98:BA98),ROUND(SUM($G98:X98)*$E98,2))))))</f>
        <v/>
      </c>
      <c r="BC98" s="195" t="str">
        <f>IF($C98="","",IF(Y$80="","",IF(Y$80="Faza inwest.",0,IF($C98=SUM($AK98:BB98),0,IF(SUM($G98:Y98)-SUM($AK98:BB98)&lt;=SUM($G98:Y98)*$E98,SUM($G98:Y98)-SUM($AK98:BB98),ROUND(SUM($G98:Y98)*$E98,2))))))</f>
        <v/>
      </c>
      <c r="BD98" s="195" t="str">
        <f>IF($C98="","",IF(Z$80="","",IF(Z$80="Faza inwest.",0,IF($C98=SUM($AK98:BC98),0,IF(SUM($G98:Z98)-SUM($AK98:BC98)&lt;=SUM($G98:Z98)*$E98,SUM($G98:Z98)-SUM($AK98:BC98),ROUND(SUM($G98:Z98)*$E98,2))))))</f>
        <v/>
      </c>
      <c r="BE98" s="195" t="str">
        <f>IF($C98="","",IF(AA$80="","",IF(AA$80="Faza inwest.",0,IF($C98=SUM($AK98:BD98),0,IF(SUM($G98:AA98)-SUM($AK98:BD98)&lt;=SUM($G98:AA98)*$E98,SUM($G98:AA98)-SUM($AK98:BD98),ROUND(SUM($G98:AA98)*$E98,2))))))</f>
        <v/>
      </c>
      <c r="BF98" s="195" t="str">
        <f>IF($C98="","",IF(AB$80="","",IF(AB$80="Faza inwest.",0,IF($C98=SUM($AK98:BE98),0,IF(SUM($G98:AB98)-SUM($AK98:BE98)&lt;=SUM($G98:AB98)*$E98,SUM($G98:AB98)-SUM($AK98:BE98),ROUND(SUM($G98:AB98)*$E98,2))))))</f>
        <v/>
      </c>
      <c r="BG98" s="195" t="str">
        <f>IF($C98="","",IF(AC$80="","",IF(AC$80="Faza inwest.",0,IF($C98=SUM($AK98:BF98),0,IF(SUM($G98:AC98)-SUM($AK98:BF98)&lt;=SUM($G98:AC98)*$E98,SUM($G98:AC98)-SUM($AK98:BF98),ROUND(SUM($G98:AC98)*$E98,2))))))</f>
        <v/>
      </c>
      <c r="BH98" s="195" t="str">
        <f>IF($C98="","",IF(AD$80="","",IF(AD$80="Faza inwest.",0,IF($C98=SUM($AK98:BG98),0,IF(SUM($G98:AD98)-SUM($AK98:BG98)&lt;=SUM($G98:AD98)*$E98,SUM($G98:AD98)-SUM($AK98:BG98),ROUND(SUM($G98:AD98)*$E98,2))))))</f>
        <v/>
      </c>
      <c r="BI98" s="195" t="str">
        <f>IF($C98="","",IF(AE$80="","",IF(AE$80="Faza inwest.",0,IF($C98=SUM($AK98:BH98),0,IF(SUM($G98:AE98)-SUM($AK98:BH98)&lt;=SUM($G98:AE98)*$E98,SUM($G98:AE98)-SUM($AK98:BH98),ROUND(SUM($G98:AE98)*$E98,2))))))</f>
        <v/>
      </c>
      <c r="BJ98" s="195" t="str">
        <f>IF($C98="","",IF(AF$80="","",IF(AF$80="Faza inwest.",0,IF($C98=SUM($AK98:BI98),0,IF(SUM($G98:AF98)-SUM($AK98:BI98)&lt;=SUM($G98:AF98)*$E98,SUM($G98:AF98)-SUM($AK98:BI98),ROUND(SUM($G98:AF98)*$E98,2))))))</f>
        <v/>
      </c>
      <c r="BK98" s="195" t="str">
        <f>IF($C98="","",IF(AG$80="","",IF(AG$80="Faza inwest.",0,IF($C98=SUM($AK98:BJ98),0,IF(SUM($G98:AG98)-SUM($AK98:BJ98)&lt;=SUM($G98:AG98)*$E98,SUM($G98:AG98)-SUM($AK98:BJ98),ROUND(SUM($G98:AG98)*$E98,2))))))</f>
        <v/>
      </c>
      <c r="BL98" s="195" t="str">
        <f>IF($C98="","",IF(AH$80="","",IF(AH$80="Faza inwest.",0,IF($C98=SUM($AK98:BK98),0,IF(SUM($G98:AH98)-SUM($AK98:BK98)&lt;=SUM($G98:AH98)*$E98,SUM($G98:AH98)-SUM($AK98:BK98),ROUND(SUM($G98:AH98)*$E98,2))))))</f>
        <v/>
      </c>
      <c r="BM98" s="195" t="str">
        <f>IF($C98="","",IF(AI$80="","",IF(AI$80="Faza inwest.",0,IF($C98=SUM($AK98:BL98),0,IF(SUM($G98:AI98)-SUM($AK98:BL98)&lt;=SUM($G98:AI98)*$E98,SUM($G98:AI98)-SUM($AK98:BL98),ROUND(SUM($G98:AI98)*$E98,2))))))</f>
        <v/>
      </c>
      <c r="BN98" s="195" t="str">
        <f>IF($C98="","",IF(AJ$80="","",IF(AJ$80="Faza inwest.",0,IF($C98=SUM($AK98:BM98),0,IF(SUM($G98:AJ98)-SUM($AK98:BM98)&lt;=SUM($G98:AJ98)*$E98,SUM($G98:AJ98)-SUM($AK98:BM98),ROUND(SUM($G98:AJ98)*$E98,2))))))</f>
        <v/>
      </c>
    </row>
    <row r="99" spans="1:66" s="70" customFormat="1">
      <c r="A99" s="94" t="str">
        <f>IF(Dane!A68="","",Dane!A68)</f>
        <v/>
      </c>
      <c r="B99" s="204" t="str">
        <f>IF(Dane!B68="","",Dane!B68)</f>
        <v/>
      </c>
      <c r="C99" s="205" t="str">
        <f>IF(Dane!C68="","",Dane!C68)</f>
        <v/>
      </c>
      <c r="D99" s="278" t="str">
        <f>IF(Dane!D68="","",Dane!D68)</f>
        <v/>
      </c>
      <c r="E99" s="601" t="str">
        <f>IF(Dane!E68="","",Dane!E68)</f>
        <v/>
      </c>
      <c r="F99" s="193" t="str">
        <f>IF(Dane!F68="","",Dane!F68)</f>
        <v/>
      </c>
      <c r="G99" s="195" t="str">
        <f>IF(Dane!G68="","",Dane!G68)</f>
        <v/>
      </c>
      <c r="H99" s="195" t="str">
        <f>IF(Dane!H68="","",Dane!H68)</f>
        <v/>
      </c>
      <c r="I99" s="195" t="str">
        <f>IF(Dane!I68="","",Dane!I68)</f>
        <v/>
      </c>
      <c r="J99" s="195" t="str">
        <f>IF(Dane!J68="","",Dane!J68)</f>
        <v/>
      </c>
      <c r="K99" s="195" t="str">
        <f>IF(Dane!K68="","",Dane!K68)</f>
        <v/>
      </c>
      <c r="L99" s="195" t="str">
        <f>IF(Dane!L68="","",Dane!L68)</f>
        <v/>
      </c>
      <c r="M99" s="195" t="str">
        <f>IF(Dane!M68="","",Dane!M68)</f>
        <v/>
      </c>
      <c r="N99" s="195" t="str">
        <f>IF(Dane!N68="","",Dane!N68)</f>
        <v/>
      </c>
      <c r="O99" s="195" t="str">
        <f>IF(Dane!O68="","",Dane!O68)</f>
        <v/>
      </c>
      <c r="P99" s="195" t="str">
        <f>IF(Dane!P68="","",Dane!P68)</f>
        <v/>
      </c>
      <c r="Q99" s="195" t="str">
        <f>IF(Dane!Q68="","",Dane!Q68)</f>
        <v/>
      </c>
      <c r="R99" s="195" t="str">
        <f>IF(Dane!R68="","",Dane!R68)</f>
        <v/>
      </c>
      <c r="S99" s="195" t="str">
        <f>IF(Dane!S68="","",Dane!S68)</f>
        <v/>
      </c>
      <c r="T99" s="195" t="str">
        <f>IF(Dane!T68="","",Dane!T68)</f>
        <v/>
      </c>
      <c r="U99" s="195" t="str">
        <f>IF(Dane!U68="","",Dane!U68)</f>
        <v/>
      </c>
      <c r="V99" s="195" t="str">
        <f>IF(Dane!V68="","",Dane!V68)</f>
        <v/>
      </c>
      <c r="W99" s="195" t="str">
        <f>IF(Dane!W68="","",Dane!W68)</f>
        <v/>
      </c>
      <c r="X99" s="195" t="str">
        <f>IF(Dane!X68="","",Dane!X68)</f>
        <v/>
      </c>
      <c r="Y99" s="195" t="str">
        <f>IF(Dane!Y68="","",Dane!Y68)</f>
        <v/>
      </c>
      <c r="Z99" s="195" t="str">
        <f>IF(Dane!Z68="","",Dane!Z68)</f>
        <v/>
      </c>
      <c r="AA99" s="195" t="str">
        <f>IF(Dane!AA68="","",Dane!AA68)</f>
        <v/>
      </c>
      <c r="AB99" s="195" t="str">
        <f>IF(Dane!AB68="","",Dane!AB68)</f>
        <v/>
      </c>
      <c r="AC99" s="195" t="str">
        <f>IF(Dane!AC68="","",Dane!AC68)</f>
        <v/>
      </c>
      <c r="AD99" s="195" t="str">
        <f>IF(Dane!AD68="","",Dane!AD68)</f>
        <v/>
      </c>
      <c r="AE99" s="195" t="str">
        <f>IF(Dane!AE68="","",Dane!AE68)</f>
        <v/>
      </c>
      <c r="AF99" s="195" t="str">
        <f>IF(Dane!AF68="","",Dane!AF68)</f>
        <v/>
      </c>
      <c r="AG99" s="195" t="str">
        <f>IF(Dane!AG68="","",Dane!AG68)</f>
        <v/>
      </c>
      <c r="AH99" s="195" t="str">
        <f>IF(Dane!AH68="","",Dane!AH68)</f>
        <v/>
      </c>
      <c r="AI99" s="195" t="str">
        <f>IF(Dane!AI68="","",Dane!AI68)</f>
        <v/>
      </c>
      <c r="AJ99" s="195" t="str">
        <f>IF(Dane!AJ68="","",Dane!AJ68)</f>
        <v/>
      </c>
      <c r="AK99" s="195" t="str">
        <f>IF($C99="","",IF(H$80="","",IF(G$80="Faza inwest.",0,ROUND(SUM($G99:G99)*$E99,2))))</f>
        <v/>
      </c>
      <c r="AL99" s="195" t="str">
        <f>IF($C99="","",IF(H$80="","",IF(H$80="Faza inwest.",0,IF($C99=SUM($AK99:AK99),0,IF(SUM($G99:H99)-SUM($AK99:AK99)&lt;=SUM($G99:H99)*$E99,SUM($G99:H99)-SUM($AK99:AK99),ROUND(SUM($G99:H99)*$E99,2))))))</f>
        <v/>
      </c>
      <c r="AM99" s="195" t="str">
        <f>IF($C99="","",IF(I$80="","",IF(I$80="Faza inwest.",0,IF($C99=SUM($AK99:AL99),0,IF(SUM($G99:I99)-SUM($AK99:AL99)&lt;=SUM($G99:I99)*$E99,SUM($G99:I99)-SUM($AK99:AL99),ROUND(SUM($G99:I99)*$E99,2))))))</f>
        <v/>
      </c>
      <c r="AN99" s="195" t="str">
        <f>IF($C99="","",IF(J$80="","",IF(J$80="Faza inwest.",0,IF($C99=SUM($AK99:AM99),0,IF(SUM($G99:J99)-SUM($AK99:AM99)&lt;=SUM($G99:J99)*$E99,SUM($G99:J99)-SUM($AK99:AM99),ROUND(SUM($G99:J99)*$E99,2))))))</f>
        <v/>
      </c>
      <c r="AO99" s="195" t="str">
        <f>IF($C99="","",IF(K$80="","",IF(K$80="Faza inwest.",0,IF($C99=SUM($AK99:AN99),0,IF(SUM($G99:K99)-SUM($AK99:AN99)&lt;=SUM($G99:K99)*$E99,SUM($G99:K99)-SUM($AK99:AN99),ROUND(SUM($G99:K99)*$E99,2))))))</f>
        <v/>
      </c>
      <c r="AP99" s="195" t="str">
        <f>IF($C99="","",IF(L$80="","",IF(L$80="Faza inwest.",0,IF($C99=SUM($AK99:AO99),0,IF(SUM($G99:L99)-SUM($AK99:AO99)&lt;=SUM($G99:L99)*$E99,SUM($G99:L99)-SUM($AK99:AO99),ROUND(SUM($G99:L99)*$E99,2))))))</f>
        <v/>
      </c>
      <c r="AQ99" s="195" t="str">
        <f>IF($C99="","",IF(M$80="","",IF(M$80="Faza inwest.",0,IF($C99=SUM($AK99:AP99),0,IF(SUM($G99:M99)-SUM($AK99:AP99)&lt;=SUM($G99:M99)*$E99,SUM($G99:M99)-SUM($AK99:AP99),ROUND(SUM($G99:M99)*$E99,2))))))</f>
        <v/>
      </c>
      <c r="AR99" s="195" t="str">
        <f>IF($C99="","",IF(N$80="","",IF(N$80="Faza inwest.",0,IF($C99=SUM($AK99:AQ99),0,IF(SUM($G99:N99)-SUM($AK99:AQ99)&lt;=SUM($G99:N99)*$E99,SUM($G99:N99)-SUM($AK99:AQ99),ROUND(SUM($G99:N99)*$E99,2))))))</f>
        <v/>
      </c>
      <c r="AS99" s="195" t="str">
        <f>IF($C99="","",IF(O$80="","",IF(O$80="Faza inwest.",0,IF($C99=SUM($AK99:AR99),0,IF(SUM($G99:O99)-SUM($AK99:AR99)&lt;=SUM($G99:O99)*$E99,SUM($G99:O99)-SUM($AK99:AR99),ROUND(SUM($G99:O99)*$E99,2))))))</f>
        <v/>
      </c>
      <c r="AT99" s="195" t="str">
        <f>IF($C99="","",IF(P$80="","",IF(P$80="Faza inwest.",0,IF($C99=SUM($AK99:AS99),0,IF(SUM($G99:P99)-SUM($AK99:AS99)&lt;=SUM($G99:P99)*$E99,SUM($G99:P99)-SUM($AK99:AS99),ROUND(SUM($G99:P99)*$E99,2))))))</f>
        <v/>
      </c>
      <c r="AU99" s="195" t="str">
        <f>IF($C99="","",IF(Q$80="","",IF(Q$80="Faza inwest.",0,IF($C99=SUM($AK99:AT99),0,IF(SUM($G99:Q99)-SUM($AK99:AT99)&lt;=SUM($G99:Q99)*$E99,SUM($G99:Q99)-SUM($AK99:AT99),ROUND(SUM($G99:Q99)*$E99,2))))))</f>
        <v/>
      </c>
      <c r="AV99" s="195" t="str">
        <f>IF($C99="","",IF(R$80="","",IF(R$80="Faza inwest.",0,IF($C99=SUM($AK99:AU99),0,IF(SUM($G99:R99)-SUM($AK99:AU99)&lt;=SUM($G99:R99)*$E99,SUM($G99:R99)-SUM($AK99:AU99),ROUND(SUM($G99:R99)*$E99,2))))))</f>
        <v/>
      </c>
      <c r="AW99" s="195" t="str">
        <f>IF($C99="","",IF(S$80="","",IF(S$80="Faza inwest.",0,IF($C99=SUM($AK99:AV99),0,IF(SUM($G99:S99)-SUM($AK99:AV99)&lt;=SUM($G99:S99)*$E99,SUM($G99:S99)-SUM($AK99:AV99),ROUND(SUM($G99:S99)*$E99,2))))))</f>
        <v/>
      </c>
      <c r="AX99" s="195" t="str">
        <f>IF($C99="","",IF(T$80="","",IF(T$80="Faza inwest.",0,IF($C99=SUM($AK99:AW99),0,IF(SUM($G99:T99)-SUM($AK99:AW99)&lt;=SUM($G99:T99)*$E99,SUM($G99:T99)-SUM($AK99:AW99),ROUND(SUM($G99:T99)*$E99,2))))))</f>
        <v/>
      </c>
      <c r="AY99" s="195" t="str">
        <f>IF($C99="","",IF(U$80="","",IF(U$80="Faza inwest.",0,IF($C99=SUM($AK99:AX99),0,IF(SUM($G99:U99)-SUM($AK99:AX99)&lt;=SUM($G99:U99)*$E99,SUM($G99:U99)-SUM($AK99:AX99),ROUND(SUM($G99:U99)*$E99,2))))))</f>
        <v/>
      </c>
      <c r="AZ99" s="195" t="str">
        <f>IF($C99="","",IF(V$80="","",IF(V$80="Faza inwest.",0,IF($C99=SUM($AK99:AY99),0,IF(SUM($G99:V99)-SUM($AK99:AY99)&lt;=SUM($G99:V99)*$E99,SUM($G99:V99)-SUM($AK99:AY99),ROUND(SUM($G99:V99)*$E99,2))))))</f>
        <v/>
      </c>
      <c r="BA99" s="195" t="str">
        <f>IF($C99="","",IF(W$80="","",IF(W$80="Faza inwest.",0,IF($C99=SUM($AK99:AZ99),0,IF(SUM($G99:W99)-SUM($AK99:AZ99)&lt;=SUM($G99:W99)*$E99,SUM($G99:W99)-SUM($AK99:AZ99),ROUND(SUM($G99:W99)*$E99,2))))))</f>
        <v/>
      </c>
      <c r="BB99" s="195" t="str">
        <f>IF($C99="","",IF(X$80="","",IF(X$80="Faza inwest.",0,IF($C99=SUM($AK99:BA99),0,IF(SUM($G99:X99)-SUM($AK99:BA99)&lt;=SUM($G99:X99)*$E99,SUM($G99:X99)-SUM($AK99:BA99),ROUND(SUM($G99:X99)*$E99,2))))))</f>
        <v/>
      </c>
      <c r="BC99" s="195" t="str">
        <f>IF($C99="","",IF(Y$80="","",IF(Y$80="Faza inwest.",0,IF($C99=SUM($AK99:BB99),0,IF(SUM($G99:Y99)-SUM($AK99:BB99)&lt;=SUM($G99:Y99)*$E99,SUM($G99:Y99)-SUM($AK99:BB99),ROUND(SUM($G99:Y99)*$E99,2))))))</f>
        <v/>
      </c>
      <c r="BD99" s="195" t="str">
        <f>IF($C99="","",IF(Z$80="","",IF(Z$80="Faza inwest.",0,IF($C99=SUM($AK99:BC99),0,IF(SUM($G99:Z99)-SUM($AK99:BC99)&lt;=SUM($G99:Z99)*$E99,SUM($G99:Z99)-SUM($AK99:BC99),ROUND(SUM($G99:Z99)*$E99,2))))))</f>
        <v/>
      </c>
      <c r="BE99" s="195" t="str">
        <f>IF($C99="","",IF(AA$80="","",IF(AA$80="Faza inwest.",0,IF($C99=SUM($AK99:BD99),0,IF(SUM($G99:AA99)-SUM($AK99:BD99)&lt;=SUM($G99:AA99)*$E99,SUM($G99:AA99)-SUM($AK99:BD99),ROUND(SUM($G99:AA99)*$E99,2))))))</f>
        <v/>
      </c>
      <c r="BF99" s="195" t="str">
        <f>IF($C99="","",IF(AB$80="","",IF(AB$80="Faza inwest.",0,IF($C99=SUM($AK99:BE99),0,IF(SUM($G99:AB99)-SUM($AK99:BE99)&lt;=SUM($G99:AB99)*$E99,SUM($G99:AB99)-SUM($AK99:BE99),ROUND(SUM($G99:AB99)*$E99,2))))))</f>
        <v/>
      </c>
      <c r="BG99" s="195" t="str">
        <f>IF($C99="","",IF(AC$80="","",IF(AC$80="Faza inwest.",0,IF($C99=SUM($AK99:BF99),0,IF(SUM($G99:AC99)-SUM($AK99:BF99)&lt;=SUM($G99:AC99)*$E99,SUM($G99:AC99)-SUM($AK99:BF99),ROUND(SUM($G99:AC99)*$E99,2))))))</f>
        <v/>
      </c>
      <c r="BH99" s="195" t="str">
        <f>IF($C99="","",IF(AD$80="","",IF(AD$80="Faza inwest.",0,IF($C99=SUM($AK99:BG99),0,IF(SUM($G99:AD99)-SUM($AK99:BG99)&lt;=SUM($G99:AD99)*$E99,SUM($G99:AD99)-SUM($AK99:BG99),ROUND(SUM($G99:AD99)*$E99,2))))))</f>
        <v/>
      </c>
      <c r="BI99" s="195" t="str">
        <f>IF($C99="","",IF(AE$80="","",IF(AE$80="Faza inwest.",0,IF($C99=SUM($AK99:BH99),0,IF(SUM($G99:AE99)-SUM($AK99:BH99)&lt;=SUM($G99:AE99)*$E99,SUM($G99:AE99)-SUM($AK99:BH99),ROUND(SUM($G99:AE99)*$E99,2))))))</f>
        <v/>
      </c>
      <c r="BJ99" s="195" t="str">
        <f>IF($C99="","",IF(AF$80="","",IF(AF$80="Faza inwest.",0,IF($C99=SUM($AK99:BI99),0,IF(SUM($G99:AF99)-SUM($AK99:BI99)&lt;=SUM($G99:AF99)*$E99,SUM($G99:AF99)-SUM($AK99:BI99),ROUND(SUM($G99:AF99)*$E99,2))))))</f>
        <v/>
      </c>
      <c r="BK99" s="195" t="str">
        <f>IF($C99="","",IF(AG$80="","",IF(AG$80="Faza inwest.",0,IF($C99=SUM($AK99:BJ99),0,IF(SUM($G99:AG99)-SUM($AK99:BJ99)&lt;=SUM($G99:AG99)*$E99,SUM($G99:AG99)-SUM($AK99:BJ99),ROUND(SUM($G99:AG99)*$E99,2))))))</f>
        <v/>
      </c>
      <c r="BL99" s="195" t="str">
        <f>IF($C99="","",IF(AH$80="","",IF(AH$80="Faza inwest.",0,IF($C99=SUM($AK99:BK99),0,IF(SUM($G99:AH99)-SUM($AK99:BK99)&lt;=SUM($G99:AH99)*$E99,SUM($G99:AH99)-SUM($AK99:BK99),ROUND(SUM($G99:AH99)*$E99,2))))))</f>
        <v/>
      </c>
      <c r="BM99" s="195" t="str">
        <f>IF($C99="","",IF(AI$80="","",IF(AI$80="Faza inwest.",0,IF($C99=SUM($AK99:BL99),0,IF(SUM($G99:AI99)-SUM($AK99:BL99)&lt;=SUM($G99:AI99)*$E99,SUM($G99:AI99)-SUM($AK99:BL99),ROUND(SUM($G99:AI99)*$E99,2))))))</f>
        <v/>
      </c>
      <c r="BN99" s="195" t="str">
        <f>IF($C99="","",IF(AJ$80="","",IF(AJ$80="Faza inwest.",0,IF($C99=SUM($AK99:BM99),0,IF(SUM($G99:AJ99)-SUM($AK99:BM99)&lt;=SUM($G99:AJ99)*$E99,SUM($G99:AJ99)-SUM($AK99:BM99),ROUND(SUM($G99:AJ99)*$E99,2))))))</f>
        <v/>
      </c>
    </row>
    <row r="100" spans="1:66" s="70" customFormat="1">
      <c r="A100" s="94" t="str">
        <f>IF(Dane!A69="","",Dane!A69)</f>
        <v/>
      </c>
      <c r="B100" s="204" t="str">
        <f>IF(Dane!B69="","",Dane!B69)</f>
        <v/>
      </c>
      <c r="C100" s="205" t="str">
        <f>IF(Dane!C69="","",Dane!C69)</f>
        <v/>
      </c>
      <c r="D100" s="278" t="str">
        <f>IF(Dane!D69="","",Dane!D69)</f>
        <v/>
      </c>
      <c r="E100" s="601" t="str">
        <f>IF(Dane!E69="","",Dane!E69)</f>
        <v/>
      </c>
      <c r="F100" s="193" t="str">
        <f>IF(Dane!F69="","",Dane!F69)</f>
        <v/>
      </c>
      <c r="G100" s="195" t="str">
        <f>IF(Dane!G69="","",Dane!G69)</f>
        <v/>
      </c>
      <c r="H100" s="195" t="str">
        <f>IF(Dane!H69="","",Dane!H69)</f>
        <v/>
      </c>
      <c r="I100" s="195" t="str">
        <f>IF(Dane!I69="","",Dane!I69)</f>
        <v/>
      </c>
      <c r="J100" s="195" t="str">
        <f>IF(Dane!J69="","",Dane!J69)</f>
        <v/>
      </c>
      <c r="K100" s="195" t="str">
        <f>IF(Dane!K69="","",Dane!K69)</f>
        <v/>
      </c>
      <c r="L100" s="195" t="str">
        <f>IF(Dane!L69="","",Dane!L69)</f>
        <v/>
      </c>
      <c r="M100" s="195" t="str">
        <f>IF(Dane!M69="","",Dane!M69)</f>
        <v/>
      </c>
      <c r="N100" s="195" t="str">
        <f>IF(Dane!N69="","",Dane!N69)</f>
        <v/>
      </c>
      <c r="O100" s="195" t="str">
        <f>IF(Dane!O69="","",Dane!O69)</f>
        <v/>
      </c>
      <c r="P100" s="195" t="str">
        <f>IF(Dane!P69="","",Dane!P69)</f>
        <v/>
      </c>
      <c r="Q100" s="195" t="str">
        <f>IF(Dane!Q69="","",Dane!Q69)</f>
        <v/>
      </c>
      <c r="R100" s="195" t="str">
        <f>IF(Dane!R69="","",Dane!R69)</f>
        <v/>
      </c>
      <c r="S100" s="195" t="str">
        <f>IF(Dane!S69="","",Dane!S69)</f>
        <v/>
      </c>
      <c r="T100" s="195" t="str">
        <f>IF(Dane!T69="","",Dane!T69)</f>
        <v/>
      </c>
      <c r="U100" s="195" t="str">
        <f>IF(Dane!U69="","",Dane!U69)</f>
        <v/>
      </c>
      <c r="V100" s="195" t="str">
        <f>IF(Dane!V69="","",Dane!V69)</f>
        <v/>
      </c>
      <c r="W100" s="195" t="str">
        <f>IF(Dane!W69="","",Dane!W69)</f>
        <v/>
      </c>
      <c r="X100" s="195" t="str">
        <f>IF(Dane!X69="","",Dane!X69)</f>
        <v/>
      </c>
      <c r="Y100" s="195" t="str">
        <f>IF(Dane!Y69="","",Dane!Y69)</f>
        <v/>
      </c>
      <c r="Z100" s="195" t="str">
        <f>IF(Dane!Z69="","",Dane!Z69)</f>
        <v/>
      </c>
      <c r="AA100" s="195" t="str">
        <f>IF(Dane!AA69="","",Dane!AA69)</f>
        <v/>
      </c>
      <c r="AB100" s="195" t="str">
        <f>IF(Dane!AB69="","",Dane!AB69)</f>
        <v/>
      </c>
      <c r="AC100" s="195" t="str">
        <f>IF(Dane!AC69="","",Dane!AC69)</f>
        <v/>
      </c>
      <c r="AD100" s="195" t="str">
        <f>IF(Dane!AD69="","",Dane!AD69)</f>
        <v/>
      </c>
      <c r="AE100" s="195" t="str">
        <f>IF(Dane!AE69="","",Dane!AE69)</f>
        <v/>
      </c>
      <c r="AF100" s="195" t="str">
        <f>IF(Dane!AF69="","",Dane!AF69)</f>
        <v/>
      </c>
      <c r="AG100" s="195" t="str">
        <f>IF(Dane!AG69="","",Dane!AG69)</f>
        <v/>
      </c>
      <c r="AH100" s="195" t="str">
        <f>IF(Dane!AH69="","",Dane!AH69)</f>
        <v/>
      </c>
      <c r="AI100" s="195" t="str">
        <f>IF(Dane!AI69="","",Dane!AI69)</f>
        <v/>
      </c>
      <c r="AJ100" s="195" t="str">
        <f>IF(Dane!AJ69="","",Dane!AJ69)</f>
        <v/>
      </c>
      <c r="AK100" s="195" t="str">
        <f>IF($C100="","",IF(H$80="","",IF(G$80="Faza inwest.",0,ROUND(SUM($G100:G100)*$E100,2))))</f>
        <v/>
      </c>
      <c r="AL100" s="195" t="str">
        <f>IF($C100="","",IF(H$80="","",IF(H$80="Faza inwest.",0,IF($C100=SUM($AK100:AK100),0,IF(SUM($G100:H100)-SUM($AK100:AK100)&lt;=SUM($G100:H100)*$E100,SUM($G100:H100)-SUM($AK100:AK100),ROUND(SUM($G100:H100)*$E100,2))))))</f>
        <v/>
      </c>
      <c r="AM100" s="195" t="str">
        <f>IF($C100="","",IF(I$80="","",IF(I$80="Faza inwest.",0,IF($C100=SUM($AK100:AL100),0,IF(SUM($G100:I100)-SUM($AK100:AL100)&lt;=SUM($G100:I100)*$E100,SUM($G100:I100)-SUM($AK100:AL100),ROUND(SUM($G100:I100)*$E100,2))))))</f>
        <v/>
      </c>
      <c r="AN100" s="195" t="str">
        <f>IF($C100="","",IF(J$80="","",IF(J$80="Faza inwest.",0,IF($C100=SUM($AK100:AM100),0,IF(SUM($G100:J100)-SUM($AK100:AM100)&lt;=SUM($G100:J100)*$E100,SUM($G100:J100)-SUM($AK100:AM100),ROUND(SUM($G100:J100)*$E100,2))))))</f>
        <v/>
      </c>
      <c r="AO100" s="195" t="str">
        <f>IF($C100="","",IF(K$80="","",IF(K$80="Faza inwest.",0,IF($C100=SUM($AK100:AN100),0,IF(SUM($G100:K100)-SUM($AK100:AN100)&lt;=SUM($G100:K100)*$E100,SUM($G100:K100)-SUM($AK100:AN100),ROUND(SUM($G100:K100)*$E100,2))))))</f>
        <v/>
      </c>
      <c r="AP100" s="195" t="str">
        <f>IF($C100="","",IF(L$80="","",IF(L$80="Faza inwest.",0,IF($C100=SUM($AK100:AO100),0,IF(SUM($G100:L100)-SUM($AK100:AO100)&lt;=SUM($G100:L100)*$E100,SUM($G100:L100)-SUM($AK100:AO100),ROUND(SUM($G100:L100)*$E100,2))))))</f>
        <v/>
      </c>
      <c r="AQ100" s="195" t="str">
        <f>IF($C100="","",IF(M$80="","",IF(M$80="Faza inwest.",0,IF($C100=SUM($AK100:AP100),0,IF(SUM($G100:M100)-SUM($AK100:AP100)&lt;=SUM($G100:M100)*$E100,SUM($G100:M100)-SUM($AK100:AP100),ROUND(SUM($G100:M100)*$E100,2))))))</f>
        <v/>
      </c>
      <c r="AR100" s="195" t="str">
        <f>IF($C100="","",IF(N$80="","",IF(N$80="Faza inwest.",0,IF($C100=SUM($AK100:AQ100),0,IF(SUM($G100:N100)-SUM($AK100:AQ100)&lt;=SUM($G100:N100)*$E100,SUM($G100:N100)-SUM($AK100:AQ100),ROUND(SUM($G100:N100)*$E100,2))))))</f>
        <v/>
      </c>
      <c r="AS100" s="195" t="str">
        <f>IF($C100="","",IF(O$80="","",IF(O$80="Faza inwest.",0,IF($C100=SUM($AK100:AR100),0,IF(SUM($G100:O100)-SUM($AK100:AR100)&lt;=SUM($G100:O100)*$E100,SUM($G100:O100)-SUM($AK100:AR100),ROUND(SUM($G100:O100)*$E100,2))))))</f>
        <v/>
      </c>
      <c r="AT100" s="195" t="str">
        <f>IF($C100="","",IF(P$80="","",IF(P$80="Faza inwest.",0,IF($C100=SUM($AK100:AS100),0,IF(SUM($G100:P100)-SUM($AK100:AS100)&lt;=SUM($G100:P100)*$E100,SUM($G100:P100)-SUM($AK100:AS100),ROUND(SUM($G100:P100)*$E100,2))))))</f>
        <v/>
      </c>
      <c r="AU100" s="195" t="str">
        <f>IF($C100="","",IF(Q$80="","",IF(Q$80="Faza inwest.",0,IF($C100=SUM($AK100:AT100),0,IF(SUM($G100:Q100)-SUM($AK100:AT100)&lt;=SUM($G100:Q100)*$E100,SUM($G100:Q100)-SUM($AK100:AT100),ROUND(SUM($G100:Q100)*$E100,2))))))</f>
        <v/>
      </c>
      <c r="AV100" s="195" t="str">
        <f>IF($C100="","",IF(R$80="","",IF(R$80="Faza inwest.",0,IF($C100=SUM($AK100:AU100),0,IF(SUM($G100:R100)-SUM($AK100:AU100)&lt;=SUM($G100:R100)*$E100,SUM($G100:R100)-SUM($AK100:AU100),ROUND(SUM($G100:R100)*$E100,2))))))</f>
        <v/>
      </c>
      <c r="AW100" s="195" t="str">
        <f>IF($C100="","",IF(S$80="","",IF(S$80="Faza inwest.",0,IF($C100=SUM($AK100:AV100),0,IF(SUM($G100:S100)-SUM($AK100:AV100)&lt;=SUM($G100:S100)*$E100,SUM($G100:S100)-SUM($AK100:AV100),ROUND(SUM($G100:S100)*$E100,2))))))</f>
        <v/>
      </c>
      <c r="AX100" s="195" t="str">
        <f>IF($C100="","",IF(T$80="","",IF(T$80="Faza inwest.",0,IF($C100=SUM($AK100:AW100),0,IF(SUM($G100:T100)-SUM($AK100:AW100)&lt;=SUM($G100:T100)*$E100,SUM($G100:T100)-SUM($AK100:AW100),ROUND(SUM($G100:T100)*$E100,2))))))</f>
        <v/>
      </c>
      <c r="AY100" s="195" t="str">
        <f>IF($C100="","",IF(U$80="","",IF(U$80="Faza inwest.",0,IF($C100=SUM($AK100:AX100),0,IF(SUM($G100:U100)-SUM($AK100:AX100)&lt;=SUM($G100:U100)*$E100,SUM($G100:U100)-SUM($AK100:AX100),ROUND(SUM($G100:U100)*$E100,2))))))</f>
        <v/>
      </c>
      <c r="AZ100" s="195" t="str">
        <f>IF($C100="","",IF(V$80="","",IF(V$80="Faza inwest.",0,IF($C100=SUM($AK100:AY100),0,IF(SUM($G100:V100)-SUM($AK100:AY100)&lt;=SUM($G100:V100)*$E100,SUM($G100:V100)-SUM($AK100:AY100),ROUND(SUM($G100:V100)*$E100,2))))))</f>
        <v/>
      </c>
      <c r="BA100" s="195" t="str">
        <f>IF($C100="","",IF(W$80="","",IF(W$80="Faza inwest.",0,IF($C100=SUM($AK100:AZ100),0,IF(SUM($G100:W100)-SUM($AK100:AZ100)&lt;=SUM($G100:W100)*$E100,SUM($G100:W100)-SUM($AK100:AZ100),ROUND(SUM($G100:W100)*$E100,2))))))</f>
        <v/>
      </c>
      <c r="BB100" s="195" t="str">
        <f>IF($C100="","",IF(X$80="","",IF(X$80="Faza inwest.",0,IF($C100=SUM($AK100:BA100),0,IF(SUM($G100:X100)-SUM($AK100:BA100)&lt;=SUM($G100:X100)*$E100,SUM($G100:X100)-SUM($AK100:BA100),ROUND(SUM($G100:X100)*$E100,2))))))</f>
        <v/>
      </c>
      <c r="BC100" s="195" t="str">
        <f>IF($C100="","",IF(Y$80="","",IF(Y$80="Faza inwest.",0,IF($C100=SUM($AK100:BB100),0,IF(SUM($G100:Y100)-SUM($AK100:BB100)&lt;=SUM($G100:Y100)*$E100,SUM($G100:Y100)-SUM($AK100:BB100),ROUND(SUM($G100:Y100)*$E100,2))))))</f>
        <v/>
      </c>
      <c r="BD100" s="195" t="str">
        <f>IF($C100="","",IF(Z$80="","",IF(Z$80="Faza inwest.",0,IF($C100=SUM($AK100:BC100),0,IF(SUM($G100:Z100)-SUM($AK100:BC100)&lt;=SUM($G100:Z100)*$E100,SUM($G100:Z100)-SUM($AK100:BC100),ROUND(SUM($G100:Z100)*$E100,2))))))</f>
        <v/>
      </c>
      <c r="BE100" s="195" t="str">
        <f>IF($C100="","",IF(AA$80="","",IF(AA$80="Faza inwest.",0,IF($C100=SUM($AK100:BD100),0,IF(SUM($G100:AA100)-SUM($AK100:BD100)&lt;=SUM($G100:AA100)*$E100,SUM($G100:AA100)-SUM($AK100:BD100),ROUND(SUM($G100:AA100)*$E100,2))))))</f>
        <v/>
      </c>
      <c r="BF100" s="195" t="str">
        <f>IF($C100="","",IF(AB$80="","",IF(AB$80="Faza inwest.",0,IF($C100=SUM($AK100:BE100),0,IF(SUM($G100:AB100)-SUM($AK100:BE100)&lt;=SUM($G100:AB100)*$E100,SUM($G100:AB100)-SUM($AK100:BE100),ROUND(SUM($G100:AB100)*$E100,2))))))</f>
        <v/>
      </c>
      <c r="BG100" s="195" t="str">
        <f>IF($C100="","",IF(AC$80="","",IF(AC$80="Faza inwest.",0,IF($C100=SUM($AK100:BF100),0,IF(SUM($G100:AC100)-SUM($AK100:BF100)&lt;=SUM($G100:AC100)*$E100,SUM($G100:AC100)-SUM($AK100:BF100),ROUND(SUM($G100:AC100)*$E100,2))))))</f>
        <v/>
      </c>
      <c r="BH100" s="195" t="str">
        <f>IF($C100="","",IF(AD$80="","",IF(AD$80="Faza inwest.",0,IF($C100=SUM($AK100:BG100),0,IF(SUM($G100:AD100)-SUM($AK100:BG100)&lt;=SUM($G100:AD100)*$E100,SUM($G100:AD100)-SUM($AK100:BG100),ROUND(SUM($G100:AD100)*$E100,2))))))</f>
        <v/>
      </c>
      <c r="BI100" s="195" t="str">
        <f>IF($C100="","",IF(AE$80="","",IF(AE$80="Faza inwest.",0,IF($C100=SUM($AK100:BH100),0,IF(SUM($G100:AE100)-SUM($AK100:BH100)&lt;=SUM($G100:AE100)*$E100,SUM($G100:AE100)-SUM($AK100:BH100),ROUND(SUM($G100:AE100)*$E100,2))))))</f>
        <v/>
      </c>
      <c r="BJ100" s="195" t="str">
        <f>IF($C100="","",IF(AF$80="","",IF(AF$80="Faza inwest.",0,IF($C100=SUM($AK100:BI100),0,IF(SUM($G100:AF100)-SUM($AK100:BI100)&lt;=SUM($G100:AF100)*$E100,SUM($G100:AF100)-SUM($AK100:BI100),ROUND(SUM($G100:AF100)*$E100,2))))))</f>
        <v/>
      </c>
      <c r="BK100" s="195" t="str">
        <f>IF($C100="","",IF(AG$80="","",IF(AG$80="Faza inwest.",0,IF($C100=SUM($AK100:BJ100),0,IF(SUM($G100:AG100)-SUM($AK100:BJ100)&lt;=SUM($G100:AG100)*$E100,SUM($G100:AG100)-SUM($AK100:BJ100),ROUND(SUM($G100:AG100)*$E100,2))))))</f>
        <v/>
      </c>
      <c r="BL100" s="195" t="str">
        <f>IF($C100="","",IF(AH$80="","",IF(AH$80="Faza inwest.",0,IF($C100=SUM($AK100:BK100),0,IF(SUM($G100:AH100)-SUM($AK100:BK100)&lt;=SUM($G100:AH100)*$E100,SUM($G100:AH100)-SUM($AK100:BK100),ROUND(SUM($G100:AH100)*$E100,2))))))</f>
        <v/>
      </c>
      <c r="BM100" s="195" t="str">
        <f>IF($C100="","",IF(AI$80="","",IF(AI$80="Faza inwest.",0,IF($C100=SUM($AK100:BL100),0,IF(SUM($G100:AI100)-SUM($AK100:BL100)&lt;=SUM($G100:AI100)*$E100,SUM($G100:AI100)-SUM($AK100:BL100),ROUND(SUM($G100:AI100)*$E100,2))))))</f>
        <v/>
      </c>
      <c r="BN100" s="195" t="str">
        <f>IF($C100="","",IF(AJ$80="","",IF(AJ$80="Faza inwest.",0,IF($C100=SUM($AK100:BM100),0,IF(SUM($G100:AJ100)-SUM($AK100:BM100)&lt;=SUM($G100:AJ100)*$E100,SUM($G100:AJ100)-SUM($AK100:BM100),ROUND(SUM($G100:AJ100)*$E100,2))))))</f>
        <v/>
      </c>
    </row>
    <row r="101" spans="1:66" s="70" customFormat="1">
      <c r="A101" s="105" t="str">
        <f>IF(Dane!A70="","",Dane!A70)</f>
        <v/>
      </c>
      <c r="B101" s="209" t="str">
        <f>IF(Dane!B70="","",Dane!B70)</f>
        <v/>
      </c>
      <c r="C101" s="210" t="str">
        <f>IF(Dane!C70="","",Dane!C70)</f>
        <v/>
      </c>
      <c r="D101" s="279" t="str">
        <f>IF(Dane!D70="","",Dane!D70)</f>
        <v/>
      </c>
      <c r="E101" s="602" t="str">
        <f>IF(Dane!E70="","",Dane!E70)</f>
        <v/>
      </c>
      <c r="F101" s="196" t="str">
        <f>IF(Dane!F70="","",Dane!F70)</f>
        <v/>
      </c>
      <c r="G101" s="197" t="str">
        <f>IF(Dane!G70="","",Dane!G70)</f>
        <v/>
      </c>
      <c r="H101" s="197" t="str">
        <f>IF(Dane!H70="","",Dane!H70)</f>
        <v/>
      </c>
      <c r="I101" s="197" t="str">
        <f>IF(Dane!I70="","",Dane!I70)</f>
        <v/>
      </c>
      <c r="J101" s="197" t="str">
        <f>IF(Dane!J70="","",Dane!J70)</f>
        <v/>
      </c>
      <c r="K101" s="197" t="str">
        <f>IF(Dane!K70="","",Dane!K70)</f>
        <v/>
      </c>
      <c r="L101" s="197" t="str">
        <f>IF(Dane!L70="","",Dane!L70)</f>
        <v/>
      </c>
      <c r="M101" s="197" t="str">
        <f>IF(Dane!M70="","",Dane!M70)</f>
        <v/>
      </c>
      <c r="N101" s="197" t="str">
        <f>IF(Dane!N70="","",Dane!N70)</f>
        <v/>
      </c>
      <c r="O101" s="197" t="str">
        <f>IF(Dane!O70="","",Dane!O70)</f>
        <v/>
      </c>
      <c r="P101" s="197" t="str">
        <f>IF(Dane!P70="","",Dane!P70)</f>
        <v/>
      </c>
      <c r="Q101" s="197" t="str">
        <f>IF(Dane!Q70="","",Dane!Q70)</f>
        <v/>
      </c>
      <c r="R101" s="197" t="str">
        <f>IF(Dane!R70="","",Dane!R70)</f>
        <v/>
      </c>
      <c r="S101" s="197" t="str">
        <f>IF(Dane!S70="","",Dane!S70)</f>
        <v/>
      </c>
      <c r="T101" s="197" t="str">
        <f>IF(Dane!T70="","",Dane!T70)</f>
        <v/>
      </c>
      <c r="U101" s="197" t="str">
        <f>IF(Dane!U70="","",Dane!U70)</f>
        <v/>
      </c>
      <c r="V101" s="197" t="str">
        <f>IF(Dane!V70="","",Dane!V70)</f>
        <v/>
      </c>
      <c r="W101" s="197" t="str">
        <f>IF(Dane!W70="","",Dane!W70)</f>
        <v/>
      </c>
      <c r="X101" s="197" t="str">
        <f>IF(Dane!X70="","",Dane!X70)</f>
        <v/>
      </c>
      <c r="Y101" s="197" t="str">
        <f>IF(Dane!Y70="","",Dane!Y70)</f>
        <v/>
      </c>
      <c r="Z101" s="197" t="str">
        <f>IF(Dane!Z70="","",Dane!Z70)</f>
        <v/>
      </c>
      <c r="AA101" s="197" t="str">
        <f>IF(Dane!AA70="","",Dane!AA70)</f>
        <v/>
      </c>
      <c r="AB101" s="197" t="str">
        <f>IF(Dane!AB70="","",Dane!AB70)</f>
        <v/>
      </c>
      <c r="AC101" s="197" t="str">
        <f>IF(Dane!AC70="","",Dane!AC70)</f>
        <v/>
      </c>
      <c r="AD101" s="197" t="str">
        <f>IF(Dane!AD70="","",Dane!AD70)</f>
        <v/>
      </c>
      <c r="AE101" s="197" t="str">
        <f>IF(Dane!AE70="","",Dane!AE70)</f>
        <v/>
      </c>
      <c r="AF101" s="197" t="str">
        <f>IF(Dane!AF70="","",Dane!AF70)</f>
        <v/>
      </c>
      <c r="AG101" s="197" t="str">
        <f>IF(Dane!AG70="","",Dane!AG70)</f>
        <v/>
      </c>
      <c r="AH101" s="197" t="str">
        <f>IF(Dane!AH70="","",Dane!AH70)</f>
        <v/>
      </c>
      <c r="AI101" s="197" t="str">
        <f>IF(Dane!AI70="","",Dane!AI70)</f>
        <v/>
      </c>
      <c r="AJ101" s="197" t="str">
        <f>IF(Dane!AJ70="","",Dane!AJ70)</f>
        <v/>
      </c>
      <c r="AK101" s="197" t="str">
        <f>IF($C101="","",IF(H$80="","",IF(G$80="Faza inwest.",0,ROUND(SUM($G101:G101)*$E101,2))))</f>
        <v/>
      </c>
      <c r="AL101" s="197" t="str">
        <f>IF($C101="","",IF(H$80="","",IF(H$80="Faza inwest.",0,IF($C101=SUM($AK101:AK101),0,IF(SUM($G101:H101)-SUM($AK101:AK101)&lt;=SUM($G101:H101)*$E101,SUM($G101:H101)-SUM($AK101:AK101),ROUND(SUM($G101:H101)*$E101,2))))))</f>
        <v/>
      </c>
      <c r="AM101" s="197" t="str">
        <f>IF($C101="","",IF(I$80="","",IF(I$80="Faza inwest.",0,IF($C101=SUM($AK101:AL101),0,IF(SUM($G101:I101)-SUM($AK101:AL101)&lt;=SUM($G101:I101)*$E101,SUM($G101:I101)-SUM($AK101:AL101),ROUND(SUM($G101:I101)*$E101,2))))))</f>
        <v/>
      </c>
      <c r="AN101" s="197" t="str">
        <f>IF($C101="","",IF(J$80="","",IF(J$80="Faza inwest.",0,IF($C101=SUM($AK101:AM101),0,IF(SUM($G101:J101)-SUM($AK101:AM101)&lt;=SUM($G101:J101)*$E101,SUM($G101:J101)-SUM($AK101:AM101),ROUND(SUM($G101:J101)*$E101,2))))))</f>
        <v/>
      </c>
      <c r="AO101" s="197" t="str">
        <f>IF($C101="","",IF(K$80="","",IF(K$80="Faza inwest.",0,IF($C101=SUM($AK101:AN101),0,IF(SUM($G101:K101)-SUM($AK101:AN101)&lt;=SUM($G101:K101)*$E101,SUM($G101:K101)-SUM($AK101:AN101),ROUND(SUM($G101:K101)*$E101,2))))))</f>
        <v/>
      </c>
      <c r="AP101" s="197" t="str">
        <f>IF($C101="","",IF(L$80="","",IF(L$80="Faza inwest.",0,IF($C101=SUM($AK101:AO101),0,IF(SUM($G101:L101)-SUM($AK101:AO101)&lt;=SUM($G101:L101)*$E101,SUM($G101:L101)-SUM($AK101:AO101),ROUND(SUM($G101:L101)*$E101,2))))))</f>
        <v/>
      </c>
      <c r="AQ101" s="197" t="str">
        <f>IF($C101="","",IF(M$80="","",IF(M$80="Faza inwest.",0,IF($C101=SUM($AK101:AP101),0,IF(SUM($G101:M101)-SUM($AK101:AP101)&lt;=SUM($G101:M101)*$E101,SUM($G101:M101)-SUM($AK101:AP101),ROUND(SUM($G101:M101)*$E101,2))))))</f>
        <v/>
      </c>
      <c r="AR101" s="197" t="str">
        <f>IF($C101="","",IF(N$80="","",IF(N$80="Faza inwest.",0,IF($C101=SUM($AK101:AQ101),0,IF(SUM($G101:N101)-SUM($AK101:AQ101)&lt;=SUM($G101:N101)*$E101,SUM($G101:N101)-SUM($AK101:AQ101),ROUND(SUM($G101:N101)*$E101,2))))))</f>
        <v/>
      </c>
      <c r="AS101" s="197" t="str">
        <f>IF($C101="","",IF(O$80="","",IF(O$80="Faza inwest.",0,IF($C101=SUM($AK101:AR101),0,IF(SUM($G101:O101)-SUM($AK101:AR101)&lt;=SUM($G101:O101)*$E101,SUM($G101:O101)-SUM($AK101:AR101),ROUND(SUM($G101:O101)*$E101,2))))))</f>
        <v/>
      </c>
      <c r="AT101" s="197" t="str">
        <f>IF($C101="","",IF(P$80="","",IF(P$80="Faza inwest.",0,IF($C101=SUM($AK101:AS101),0,IF(SUM($G101:P101)-SUM($AK101:AS101)&lt;=SUM($G101:P101)*$E101,SUM($G101:P101)-SUM($AK101:AS101),ROUND(SUM($G101:P101)*$E101,2))))))</f>
        <v/>
      </c>
      <c r="AU101" s="197" t="str">
        <f>IF($C101="","",IF(Q$80="","",IF(Q$80="Faza inwest.",0,IF($C101=SUM($AK101:AT101),0,IF(SUM($G101:Q101)-SUM($AK101:AT101)&lt;=SUM($G101:Q101)*$E101,SUM($G101:Q101)-SUM($AK101:AT101),ROUND(SUM($G101:Q101)*$E101,2))))))</f>
        <v/>
      </c>
      <c r="AV101" s="197" t="str">
        <f>IF($C101="","",IF(R$80="","",IF(R$80="Faza inwest.",0,IF($C101=SUM($AK101:AU101),0,IF(SUM($G101:R101)-SUM($AK101:AU101)&lt;=SUM($G101:R101)*$E101,SUM($G101:R101)-SUM($AK101:AU101),ROUND(SUM($G101:R101)*$E101,2))))))</f>
        <v/>
      </c>
      <c r="AW101" s="197" t="str">
        <f>IF($C101="","",IF(S$80="","",IF(S$80="Faza inwest.",0,IF($C101=SUM($AK101:AV101),0,IF(SUM($G101:S101)-SUM($AK101:AV101)&lt;=SUM($G101:S101)*$E101,SUM($G101:S101)-SUM($AK101:AV101),ROUND(SUM($G101:S101)*$E101,2))))))</f>
        <v/>
      </c>
      <c r="AX101" s="197" t="str">
        <f>IF($C101="","",IF(T$80="","",IF(T$80="Faza inwest.",0,IF($C101=SUM($AK101:AW101),0,IF(SUM($G101:T101)-SUM($AK101:AW101)&lt;=SUM($G101:T101)*$E101,SUM($G101:T101)-SUM($AK101:AW101),ROUND(SUM($G101:T101)*$E101,2))))))</f>
        <v/>
      </c>
      <c r="AY101" s="197" t="str">
        <f>IF($C101="","",IF(U$80="","",IF(U$80="Faza inwest.",0,IF($C101=SUM($AK101:AX101),0,IF(SUM($G101:U101)-SUM($AK101:AX101)&lt;=SUM($G101:U101)*$E101,SUM($G101:U101)-SUM($AK101:AX101),ROUND(SUM($G101:U101)*$E101,2))))))</f>
        <v/>
      </c>
      <c r="AZ101" s="197" t="str">
        <f>IF($C101="","",IF(V$80="","",IF(V$80="Faza inwest.",0,IF($C101=SUM($AK101:AY101),0,IF(SUM($G101:V101)-SUM($AK101:AY101)&lt;=SUM($G101:V101)*$E101,SUM($G101:V101)-SUM($AK101:AY101),ROUND(SUM($G101:V101)*$E101,2))))))</f>
        <v/>
      </c>
      <c r="BA101" s="197" t="str">
        <f>IF($C101="","",IF(W$80="","",IF(W$80="Faza inwest.",0,IF($C101=SUM($AK101:AZ101),0,IF(SUM($G101:W101)-SUM($AK101:AZ101)&lt;=SUM($G101:W101)*$E101,SUM($G101:W101)-SUM($AK101:AZ101),ROUND(SUM($G101:W101)*$E101,2))))))</f>
        <v/>
      </c>
      <c r="BB101" s="197" t="str">
        <f>IF($C101="","",IF(X$80="","",IF(X$80="Faza inwest.",0,IF($C101=SUM($AK101:BA101),0,IF(SUM($G101:X101)-SUM($AK101:BA101)&lt;=SUM($G101:X101)*$E101,SUM($G101:X101)-SUM($AK101:BA101),ROUND(SUM($G101:X101)*$E101,2))))))</f>
        <v/>
      </c>
      <c r="BC101" s="197" t="str">
        <f>IF($C101="","",IF(Y$80="","",IF(Y$80="Faza inwest.",0,IF($C101=SUM($AK101:BB101),0,IF(SUM($G101:Y101)-SUM($AK101:BB101)&lt;=SUM($G101:Y101)*$E101,SUM($G101:Y101)-SUM($AK101:BB101),ROUND(SUM($G101:Y101)*$E101,2))))))</f>
        <v/>
      </c>
      <c r="BD101" s="197" t="str">
        <f>IF($C101="","",IF(Z$80="","",IF(Z$80="Faza inwest.",0,IF($C101=SUM($AK101:BC101),0,IF(SUM($G101:Z101)-SUM($AK101:BC101)&lt;=SUM($G101:Z101)*$E101,SUM($G101:Z101)-SUM($AK101:BC101),ROUND(SUM($G101:Z101)*$E101,2))))))</f>
        <v/>
      </c>
      <c r="BE101" s="197" t="str">
        <f>IF($C101="","",IF(AA$80="","",IF(AA$80="Faza inwest.",0,IF($C101=SUM($AK101:BD101),0,IF(SUM($G101:AA101)-SUM($AK101:BD101)&lt;=SUM($G101:AA101)*$E101,SUM($G101:AA101)-SUM($AK101:BD101),ROUND(SUM($G101:AA101)*$E101,2))))))</f>
        <v/>
      </c>
      <c r="BF101" s="197" t="str">
        <f>IF($C101="","",IF(AB$80="","",IF(AB$80="Faza inwest.",0,IF($C101=SUM($AK101:BE101),0,IF(SUM($G101:AB101)-SUM($AK101:BE101)&lt;=SUM($G101:AB101)*$E101,SUM($G101:AB101)-SUM($AK101:BE101),ROUND(SUM($G101:AB101)*$E101,2))))))</f>
        <v/>
      </c>
      <c r="BG101" s="197" t="str">
        <f>IF($C101="","",IF(AC$80="","",IF(AC$80="Faza inwest.",0,IF($C101=SUM($AK101:BF101),0,IF(SUM($G101:AC101)-SUM($AK101:BF101)&lt;=SUM($G101:AC101)*$E101,SUM($G101:AC101)-SUM($AK101:BF101),ROUND(SUM($G101:AC101)*$E101,2))))))</f>
        <v/>
      </c>
      <c r="BH101" s="197" t="str">
        <f>IF($C101="","",IF(AD$80="","",IF(AD$80="Faza inwest.",0,IF($C101=SUM($AK101:BG101),0,IF(SUM($G101:AD101)-SUM($AK101:BG101)&lt;=SUM($G101:AD101)*$E101,SUM($G101:AD101)-SUM($AK101:BG101),ROUND(SUM($G101:AD101)*$E101,2))))))</f>
        <v/>
      </c>
      <c r="BI101" s="197" t="str">
        <f>IF($C101="","",IF(AE$80="","",IF(AE$80="Faza inwest.",0,IF($C101=SUM($AK101:BH101),0,IF(SUM($G101:AE101)-SUM($AK101:BH101)&lt;=SUM($G101:AE101)*$E101,SUM($G101:AE101)-SUM($AK101:BH101),ROUND(SUM($G101:AE101)*$E101,2))))))</f>
        <v/>
      </c>
      <c r="BJ101" s="197" t="str">
        <f>IF($C101="","",IF(AF$80="","",IF(AF$80="Faza inwest.",0,IF($C101=SUM($AK101:BI101),0,IF(SUM($G101:AF101)-SUM($AK101:BI101)&lt;=SUM($G101:AF101)*$E101,SUM($G101:AF101)-SUM($AK101:BI101),ROUND(SUM($G101:AF101)*$E101,2))))))</f>
        <v/>
      </c>
      <c r="BK101" s="197" t="str">
        <f>IF($C101="","",IF(AG$80="","",IF(AG$80="Faza inwest.",0,IF($C101=SUM($AK101:BJ101),0,IF(SUM($G101:AG101)-SUM($AK101:BJ101)&lt;=SUM($G101:AG101)*$E101,SUM($G101:AG101)-SUM($AK101:BJ101),ROUND(SUM($G101:AG101)*$E101,2))))))</f>
        <v/>
      </c>
      <c r="BL101" s="197" t="str">
        <f>IF($C101="","",IF(AH$80="","",IF(AH$80="Faza inwest.",0,IF($C101=SUM($AK101:BK101),0,IF(SUM($G101:AH101)-SUM($AK101:BK101)&lt;=SUM($G101:AH101)*$E101,SUM($G101:AH101)-SUM($AK101:BK101),ROUND(SUM($G101:AH101)*$E101,2))))))</f>
        <v/>
      </c>
      <c r="BM101" s="197" t="str">
        <f>IF($C101="","",IF(AI$80="","",IF(AI$80="Faza inwest.",0,IF($C101=SUM($AK101:BL101),0,IF(SUM($G101:AI101)-SUM($AK101:BL101)&lt;=SUM($G101:AI101)*$E101,SUM($G101:AI101)-SUM($AK101:BL101),ROUND(SUM($G101:AI101)*$E101,2))))))</f>
        <v/>
      </c>
      <c r="BN101" s="197" t="str">
        <f>IF($C101="","",IF(AJ$80="","",IF(AJ$80="Faza inwest.",0,IF($C101=SUM($AK101:BM101),0,IF(SUM($G101:AJ101)-SUM($AK101:BM101)&lt;=SUM($G101:AJ101)*$E101,SUM($G101:AJ101)-SUM($AK101:BM101),ROUND(SUM($G101:AJ101)*$E101,2))))))</f>
        <v/>
      </c>
    </row>
    <row r="102" spans="1:66" s="1" customFormat="1">
      <c r="A102" s="666" t="s">
        <v>125</v>
      </c>
      <c r="B102" s="689" t="s">
        <v>160</v>
      </c>
      <c r="C102" s="691" t="s">
        <v>94</v>
      </c>
      <c r="D102" s="691" t="s">
        <v>61</v>
      </c>
      <c r="E102" s="693" t="s">
        <v>95</v>
      </c>
      <c r="F102" s="648" t="s">
        <v>112</v>
      </c>
      <c r="G102" s="60" t="str">
        <f t="shared" ref="G102:AJ102" si="52">IF(G$80="","",G$80)</f>
        <v>Faza inwest.</v>
      </c>
      <c r="H102" s="60" t="str">
        <f t="shared" si="52"/>
        <v>Faza inwest.</v>
      </c>
      <c r="I102" s="60" t="str">
        <f t="shared" si="52"/>
        <v>Faza oper.</v>
      </c>
      <c r="J102" s="60" t="str">
        <f t="shared" si="52"/>
        <v>Faza oper.</v>
      </c>
      <c r="K102" s="60" t="str">
        <f t="shared" si="52"/>
        <v>Faza oper.</v>
      </c>
      <c r="L102" s="60" t="str">
        <f t="shared" si="52"/>
        <v>Faza oper.</v>
      </c>
      <c r="M102" s="60" t="str">
        <f t="shared" si="52"/>
        <v>Faza oper.</v>
      </c>
      <c r="N102" s="60" t="str">
        <f t="shared" si="52"/>
        <v>Faza oper.</v>
      </c>
      <c r="O102" s="60" t="str">
        <f t="shared" si="52"/>
        <v>Faza oper.</v>
      </c>
      <c r="P102" s="60" t="str">
        <f t="shared" si="52"/>
        <v>Faza oper.</v>
      </c>
      <c r="Q102" s="60" t="str">
        <f t="shared" si="52"/>
        <v>Faza oper.</v>
      </c>
      <c r="R102" s="60" t="str">
        <f t="shared" si="52"/>
        <v>Faza oper.</v>
      </c>
      <c r="S102" s="60" t="str">
        <f t="shared" si="52"/>
        <v>Faza oper.</v>
      </c>
      <c r="T102" s="60" t="str">
        <f t="shared" si="52"/>
        <v>Faza oper.</v>
      </c>
      <c r="U102" s="60" t="str">
        <f t="shared" si="52"/>
        <v>Faza oper.</v>
      </c>
      <c r="V102" s="60" t="str">
        <f t="shared" si="52"/>
        <v/>
      </c>
      <c r="W102" s="60" t="str">
        <f t="shared" si="52"/>
        <v/>
      </c>
      <c r="X102" s="60" t="str">
        <f t="shared" si="52"/>
        <v/>
      </c>
      <c r="Y102" s="60" t="str">
        <f t="shared" si="52"/>
        <v/>
      </c>
      <c r="Z102" s="60" t="str">
        <f t="shared" si="52"/>
        <v/>
      </c>
      <c r="AA102" s="60" t="str">
        <f t="shared" si="52"/>
        <v/>
      </c>
      <c r="AB102" s="60" t="str">
        <f t="shared" si="52"/>
        <v/>
      </c>
      <c r="AC102" s="60" t="str">
        <f t="shared" si="52"/>
        <v/>
      </c>
      <c r="AD102" s="60" t="str">
        <f t="shared" si="52"/>
        <v/>
      </c>
      <c r="AE102" s="60" t="str">
        <f t="shared" si="52"/>
        <v/>
      </c>
      <c r="AF102" s="60" t="str">
        <f t="shared" si="52"/>
        <v/>
      </c>
      <c r="AG102" s="60" t="str">
        <f t="shared" si="52"/>
        <v/>
      </c>
      <c r="AH102" s="60" t="str">
        <f t="shared" si="52"/>
        <v/>
      </c>
      <c r="AI102" s="60" t="str">
        <f t="shared" si="52"/>
        <v/>
      </c>
      <c r="AJ102" s="60" t="str">
        <f t="shared" si="52"/>
        <v/>
      </c>
      <c r="AK102" s="53" t="str">
        <f t="shared" ref="AK102:BN102" si="53">IF(G$80="","",G$80)</f>
        <v>Faza inwest.</v>
      </c>
      <c r="AL102" s="53" t="str">
        <f t="shared" si="53"/>
        <v>Faza inwest.</v>
      </c>
      <c r="AM102" s="53" t="str">
        <f t="shared" si="53"/>
        <v>Faza oper.</v>
      </c>
      <c r="AN102" s="53" t="str">
        <f t="shared" si="53"/>
        <v>Faza oper.</v>
      </c>
      <c r="AO102" s="53" t="str">
        <f t="shared" si="53"/>
        <v>Faza oper.</v>
      </c>
      <c r="AP102" s="53" t="str">
        <f t="shared" si="53"/>
        <v>Faza oper.</v>
      </c>
      <c r="AQ102" s="53" t="str">
        <f t="shared" si="53"/>
        <v>Faza oper.</v>
      </c>
      <c r="AR102" s="53" t="str">
        <f t="shared" si="53"/>
        <v>Faza oper.</v>
      </c>
      <c r="AS102" s="53" t="str">
        <f t="shared" si="53"/>
        <v>Faza oper.</v>
      </c>
      <c r="AT102" s="53" t="str">
        <f t="shared" si="53"/>
        <v>Faza oper.</v>
      </c>
      <c r="AU102" s="53" t="str">
        <f t="shared" si="53"/>
        <v>Faza oper.</v>
      </c>
      <c r="AV102" s="53" t="str">
        <f t="shared" si="53"/>
        <v>Faza oper.</v>
      </c>
      <c r="AW102" s="53" t="str">
        <f t="shared" si="53"/>
        <v>Faza oper.</v>
      </c>
      <c r="AX102" s="53" t="str">
        <f t="shared" si="53"/>
        <v>Faza oper.</v>
      </c>
      <c r="AY102" s="53" t="str">
        <f t="shared" si="53"/>
        <v>Faza oper.</v>
      </c>
      <c r="AZ102" s="53" t="str">
        <f t="shared" si="53"/>
        <v/>
      </c>
      <c r="BA102" s="53" t="str">
        <f t="shared" si="53"/>
        <v/>
      </c>
      <c r="BB102" s="53" t="str">
        <f t="shared" si="53"/>
        <v/>
      </c>
      <c r="BC102" s="53" t="str">
        <f t="shared" si="53"/>
        <v/>
      </c>
      <c r="BD102" s="53" t="str">
        <f t="shared" si="53"/>
        <v/>
      </c>
      <c r="BE102" s="53" t="str">
        <f t="shared" si="53"/>
        <v/>
      </c>
      <c r="BF102" s="53" t="str">
        <f t="shared" si="53"/>
        <v/>
      </c>
      <c r="BG102" s="53" t="str">
        <f t="shared" si="53"/>
        <v/>
      </c>
      <c r="BH102" s="53" t="str">
        <f t="shared" si="53"/>
        <v/>
      </c>
      <c r="BI102" s="53" t="str">
        <f t="shared" si="53"/>
        <v/>
      </c>
      <c r="BJ102" s="53" t="str">
        <f t="shared" si="53"/>
        <v/>
      </c>
      <c r="BK102" s="53" t="str">
        <f t="shared" si="53"/>
        <v/>
      </c>
      <c r="BL102" s="53" t="str">
        <f t="shared" si="53"/>
        <v/>
      </c>
      <c r="BM102" s="53" t="str">
        <f t="shared" si="53"/>
        <v/>
      </c>
      <c r="BN102" s="53" t="str">
        <f t="shared" si="53"/>
        <v/>
      </c>
    </row>
    <row r="103" spans="1:66" s="1" customFormat="1">
      <c r="A103" s="667"/>
      <c r="B103" s="690"/>
      <c r="C103" s="692"/>
      <c r="D103" s="692"/>
      <c r="E103" s="694"/>
      <c r="F103" s="649"/>
      <c r="G103" s="61">
        <f t="shared" ref="G103:AJ103" si="54">IF(G$81="","",G$81)</f>
        <v>2020</v>
      </c>
      <c r="H103" s="61">
        <f t="shared" si="54"/>
        <v>2021</v>
      </c>
      <c r="I103" s="61">
        <f t="shared" si="54"/>
        <v>2022</v>
      </c>
      <c r="J103" s="61">
        <f t="shared" si="54"/>
        <v>2023</v>
      </c>
      <c r="K103" s="61">
        <f t="shared" si="54"/>
        <v>2024</v>
      </c>
      <c r="L103" s="61">
        <f t="shared" si="54"/>
        <v>2025</v>
      </c>
      <c r="M103" s="61">
        <f t="shared" si="54"/>
        <v>2026</v>
      </c>
      <c r="N103" s="61">
        <f t="shared" si="54"/>
        <v>2027</v>
      </c>
      <c r="O103" s="61">
        <f t="shared" si="54"/>
        <v>2028</v>
      </c>
      <c r="P103" s="61">
        <f t="shared" si="54"/>
        <v>2029</v>
      </c>
      <c r="Q103" s="61">
        <f t="shared" si="54"/>
        <v>2030</v>
      </c>
      <c r="R103" s="61">
        <f t="shared" si="54"/>
        <v>2031</v>
      </c>
      <c r="S103" s="61">
        <f t="shared" si="54"/>
        <v>2032</v>
      </c>
      <c r="T103" s="61">
        <f t="shared" si="54"/>
        <v>2033</v>
      </c>
      <c r="U103" s="61">
        <f t="shared" si="54"/>
        <v>2034</v>
      </c>
      <c r="V103" s="61" t="str">
        <f t="shared" si="54"/>
        <v/>
      </c>
      <c r="W103" s="61" t="str">
        <f t="shared" si="54"/>
        <v/>
      </c>
      <c r="X103" s="61" t="str">
        <f t="shared" si="54"/>
        <v/>
      </c>
      <c r="Y103" s="61" t="str">
        <f t="shared" si="54"/>
        <v/>
      </c>
      <c r="Z103" s="61" t="str">
        <f t="shared" si="54"/>
        <v/>
      </c>
      <c r="AA103" s="61" t="str">
        <f t="shared" si="54"/>
        <v/>
      </c>
      <c r="AB103" s="61" t="str">
        <f t="shared" si="54"/>
        <v/>
      </c>
      <c r="AC103" s="61" t="str">
        <f t="shared" si="54"/>
        <v/>
      </c>
      <c r="AD103" s="61" t="str">
        <f t="shared" si="54"/>
        <v/>
      </c>
      <c r="AE103" s="61" t="str">
        <f t="shared" si="54"/>
        <v/>
      </c>
      <c r="AF103" s="61" t="str">
        <f t="shared" si="54"/>
        <v/>
      </c>
      <c r="AG103" s="61" t="str">
        <f t="shared" si="54"/>
        <v/>
      </c>
      <c r="AH103" s="61" t="str">
        <f t="shared" si="54"/>
        <v/>
      </c>
      <c r="AI103" s="61" t="str">
        <f t="shared" si="54"/>
        <v/>
      </c>
      <c r="AJ103" s="61" t="str">
        <f t="shared" si="54"/>
        <v/>
      </c>
      <c r="AK103" s="19">
        <f t="shared" ref="AK103:BN103" si="55">IF(G$81="","",G$81)</f>
        <v>2020</v>
      </c>
      <c r="AL103" s="19">
        <f t="shared" si="55"/>
        <v>2021</v>
      </c>
      <c r="AM103" s="19">
        <f t="shared" si="55"/>
        <v>2022</v>
      </c>
      <c r="AN103" s="19">
        <f t="shared" si="55"/>
        <v>2023</v>
      </c>
      <c r="AO103" s="19">
        <f t="shared" si="55"/>
        <v>2024</v>
      </c>
      <c r="AP103" s="19">
        <f t="shared" si="55"/>
        <v>2025</v>
      </c>
      <c r="AQ103" s="19">
        <f t="shared" si="55"/>
        <v>2026</v>
      </c>
      <c r="AR103" s="19">
        <f t="shared" si="55"/>
        <v>2027</v>
      </c>
      <c r="AS103" s="19">
        <f t="shared" si="55"/>
        <v>2028</v>
      </c>
      <c r="AT103" s="19">
        <f t="shared" si="55"/>
        <v>2029</v>
      </c>
      <c r="AU103" s="19">
        <f t="shared" si="55"/>
        <v>2030</v>
      </c>
      <c r="AV103" s="19">
        <f t="shared" si="55"/>
        <v>2031</v>
      </c>
      <c r="AW103" s="19">
        <f t="shared" si="55"/>
        <v>2032</v>
      </c>
      <c r="AX103" s="19">
        <f t="shared" si="55"/>
        <v>2033</v>
      </c>
      <c r="AY103" s="19">
        <f t="shared" si="55"/>
        <v>2034</v>
      </c>
      <c r="AZ103" s="19" t="str">
        <f t="shared" si="55"/>
        <v/>
      </c>
      <c r="BA103" s="19" t="str">
        <f t="shared" si="55"/>
        <v/>
      </c>
      <c r="BB103" s="19" t="str">
        <f t="shared" si="55"/>
        <v/>
      </c>
      <c r="BC103" s="19" t="str">
        <f t="shared" si="55"/>
        <v/>
      </c>
      <c r="BD103" s="19" t="str">
        <f t="shared" si="55"/>
        <v/>
      </c>
      <c r="BE103" s="19" t="str">
        <f t="shared" si="55"/>
        <v/>
      </c>
      <c r="BF103" s="19" t="str">
        <f t="shared" si="55"/>
        <v/>
      </c>
      <c r="BG103" s="19" t="str">
        <f t="shared" si="55"/>
        <v/>
      </c>
      <c r="BH103" s="19" t="str">
        <f t="shared" si="55"/>
        <v/>
      </c>
      <c r="BI103" s="19" t="str">
        <f t="shared" si="55"/>
        <v/>
      </c>
      <c r="BJ103" s="19" t="str">
        <f t="shared" si="55"/>
        <v/>
      </c>
      <c r="BK103" s="19" t="str">
        <f t="shared" si="55"/>
        <v/>
      </c>
      <c r="BL103" s="19" t="str">
        <f t="shared" si="55"/>
        <v/>
      </c>
      <c r="BM103" s="19" t="str">
        <f t="shared" si="55"/>
        <v/>
      </c>
      <c r="BN103" s="19" t="str">
        <f t="shared" si="55"/>
        <v/>
      </c>
    </row>
    <row r="104" spans="1:66" s="70" customFormat="1">
      <c r="A104" s="100" t="str">
        <f>IF(Dane!A73="","",Dane!A73)</f>
        <v/>
      </c>
      <c r="B104" s="200" t="str">
        <f>IF(Dane!B73="","",Dane!B73)</f>
        <v/>
      </c>
      <c r="C104" s="201" t="str">
        <f>IF(Dane!C73="","",Dane!C73)</f>
        <v/>
      </c>
      <c r="D104" s="277" t="str">
        <f>IF(Dane!D73="","",Dane!D73)</f>
        <v/>
      </c>
      <c r="E104" s="600" t="str">
        <f>IF(Dane!E73="","",Dane!E73)</f>
        <v/>
      </c>
      <c r="F104" s="188" t="str">
        <f>IF(Dane!F73="","",Dane!F73)</f>
        <v/>
      </c>
      <c r="G104" s="189" t="str">
        <f>IF(Dane!G73="","",Dane!G73)</f>
        <v/>
      </c>
      <c r="H104" s="189" t="str">
        <f>IF(Dane!H73="","",Dane!H73)</f>
        <v/>
      </c>
      <c r="I104" s="189" t="str">
        <f>IF(Dane!I73="","",Dane!I73)</f>
        <v/>
      </c>
      <c r="J104" s="189" t="str">
        <f>IF(Dane!J73="","",Dane!J73)</f>
        <v/>
      </c>
      <c r="K104" s="189" t="str">
        <f>IF(Dane!K73="","",Dane!K73)</f>
        <v/>
      </c>
      <c r="L104" s="189" t="str">
        <f>IF(Dane!L73="","",Dane!L73)</f>
        <v/>
      </c>
      <c r="M104" s="189" t="str">
        <f>IF(Dane!M73="","",Dane!M73)</f>
        <v/>
      </c>
      <c r="N104" s="189" t="str">
        <f>IF(Dane!N73="","",Dane!N73)</f>
        <v/>
      </c>
      <c r="O104" s="189" t="str">
        <f>IF(Dane!O73="","",Dane!O73)</f>
        <v/>
      </c>
      <c r="P104" s="189" t="str">
        <f>IF(Dane!P73="","",Dane!P73)</f>
        <v/>
      </c>
      <c r="Q104" s="189" t="str">
        <f>IF(Dane!Q73="","",Dane!Q73)</f>
        <v/>
      </c>
      <c r="R104" s="189" t="str">
        <f>IF(Dane!R73="","",Dane!R73)</f>
        <v/>
      </c>
      <c r="S104" s="189" t="str">
        <f>IF(Dane!S73="","",Dane!S73)</f>
        <v/>
      </c>
      <c r="T104" s="189" t="str">
        <f>IF(Dane!T73="","",Dane!T73)</f>
        <v/>
      </c>
      <c r="U104" s="189" t="str">
        <f>IF(Dane!U73="","",Dane!U73)</f>
        <v/>
      </c>
      <c r="V104" s="189" t="str">
        <f>IF(Dane!V73="","",Dane!V73)</f>
        <v/>
      </c>
      <c r="W104" s="189" t="str">
        <f>IF(Dane!W73="","",Dane!W73)</f>
        <v/>
      </c>
      <c r="X104" s="189" t="str">
        <f>IF(Dane!X73="","",Dane!X73)</f>
        <v/>
      </c>
      <c r="Y104" s="189" t="str">
        <f>IF(Dane!Y73="","",Dane!Y73)</f>
        <v/>
      </c>
      <c r="Z104" s="189" t="str">
        <f>IF(Dane!Z73="","",Dane!Z73)</f>
        <v/>
      </c>
      <c r="AA104" s="189" t="str">
        <f>IF(Dane!AA73="","",Dane!AA73)</f>
        <v/>
      </c>
      <c r="AB104" s="189" t="str">
        <f>IF(Dane!AB73="","",Dane!AB73)</f>
        <v/>
      </c>
      <c r="AC104" s="189" t="str">
        <f>IF(Dane!AC73="","",Dane!AC73)</f>
        <v/>
      </c>
      <c r="AD104" s="189" t="str">
        <f>IF(Dane!AD73="","",Dane!AD73)</f>
        <v/>
      </c>
      <c r="AE104" s="189" t="str">
        <f>IF(Dane!AE73="","",Dane!AE73)</f>
        <v/>
      </c>
      <c r="AF104" s="189" t="str">
        <f>IF(Dane!AF73="","",Dane!AF73)</f>
        <v/>
      </c>
      <c r="AG104" s="189" t="str">
        <f>IF(Dane!AG73="","",Dane!AG73)</f>
        <v/>
      </c>
      <c r="AH104" s="189" t="str">
        <f>IF(Dane!AH73="","",Dane!AH73)</f>
        <v/>
      </c>
      <c r="AI104" s="189" t="str">
        <f>IF(Dane!AI73="","",Dane!AI73)</f>
        <v/>
      </c>
      <c r="AJ104" s="189" t="str">
        <f>IF(Dane!AJ73="","",Dane!AJ73)</f>
        <v/>
      </c>
      <c r="AK104" s="189" t="str">
        <f>IF($C104="","",IF(H$80="","",IF(G$80="Faza inwest.",0,ROUND(SUM($G104:G104)*$E104,2))))</f>
        <v/>
      </c>
      <c r="AL104" s="189" t="str">
        <f>IF($C104="","",IF(H$80="","",IF(H$80="Faza inwest.",0,IF($C104=SUM($AK104:AK104),0,IF(SUM($G104:H104)-SUM($AK104:AK104)&lt;=SUM($G104:H104)*$E104,SUM($G104:H104)-SUM($AK104:AK104),ROUND(SUM($G104:H104)*$E104,2))))))</f>
        <v/>
      </c>
      <c r="AM104" s="189" t="str">
        <f>IF($C104="","",IF(I$80="","",IF(I$80="Faza inwest.",0,IF($C104=SUM($AK104:AL104),0,IF(SUM($G104:I104)-SUM($AK104:AL104)&lt;=SUM($G104:I104)*$E104,SUM($G104:I104)-SUM($AK104:AL104),ROUND(SUM($G104:I104)*$E104,2))))))</f>
        <v/>
      </c>
      <c r="AN104" s="189" t="str">
        <f>IF($C104="","",IF(J$80="","",IF(J$80="Faza inwest.",0,IF($C104=SUM($AK104:AM104),0,IF(SUM($G104:J104)-SUM($AK104:AM104)&lt;=SUM($G104:J104)*$E104,SUM($G104:J104)-SUM($AK104:AM104),ROUND(SUM($G104:J104)*$E104,2))))))</f>
        <v/>
      </c>
      <c r="AO104" s="189" t="str">
        <f>IF($C104="","",IF(K$80="","",IF(K$80="Faza inwest.",0,IF($C104=SUM($AK104:AN104),0,IF(SUM($G104:K104)-SUM($AK104:AN104)&lt;=SUM($G104:K104)*$E104,SUM($G104:K104)-SUM($AK104:AN104),ROUND(SUM($G104:K104)*$E104,2))))))</f>
        <v/>
      </c>
      <c r="AP104" s="189" t="str">
        <f>IF($C104="","",IF(L$80="","",IF(L$80="Faza inwest.",0,IF($C104=SUM($AK104:AO104),0,IF(SUM($G104:L104)-SUM($AK104:AO104)&lt;=SUM($G104:L104)*$E104,SUM($G104:L104)-SUM($AK104:AO104),ROUND(SUM($G104:L104)*$E104,2))))))</f>
        <v/>
      </c>
      <c r="AQ104" s="189" t="str">
        <f>IF($C104="","",IF(M$80="","",IF(M$80="Faza inwest.",0,IF($C104=SUM($AK104:AP104),0,IF(SUM($G104:M104)-SUM($AK104:AP104)&lt;=SUM($G104:M104)*$E104,SUM($G104:M104)-SUM($AK104:AP104),ROUND(SUM($G104:M104)*$E104,2))))))</f>
        <v/>
      </c>
      <c r="AR104" s="189" t="str">
        <f>IF($C104="","",IF(N$80="","",IF(N$80="Faza inwest.",0,IF($C104=SUM($AK104:AQ104),0,IF(SUM($G104:N104)-SUM($AK104:AQ104)&lt;=SUM($G104:N104)*$E104,SUM($G104:N104)-SUM($AK104:AQ104),ROUND(SUM($G104:N104)*$E104,2))))))</f>
        <v/>
      </c>
      <c r="AS104" s="189" t="str">
        <f>IF($C104="","",IF(O$80="","",IF(O$80="Faza inwest.",0,IF($C104=SUM($AK104:AR104),0,IF(SUM($G104:O104)-SUM($AK104:AR104)&lt;=SUM($G104:O104)*$E104,SUM($G104:O104)-SUM($AK104:AR104),ROUND(SUM($G104:O104)*$E104,2))))))</f>
        <v/>
      </c>
      <c r="AT104" s="189" t="str">
        <f>IF($C104="","",IF(P$80="","",IF(P$80="Faza inwest.",0,IF($C104=SUM($AK104:AS104),0,IF(SUM($G104:P104)-SUM($AK104:AS104)&lt;=SUM($G104:P104)*$E104,SUM($G104:P104)-SUM($AK104:AS104),ROUND(SUM($G104:P104)*$E104,2))))))</f>
        <v/>
      </c>
      <c r="AU104" s="189" t="str">
        <f>IF($C104="","",IF(Q$80="","",IF(Q$80="Faza inwest.",0,IF($C104=SUM($AK104:AT104),0,IF(SUM($G104:Q104)-SUM($AK104:AT104)&lt;=SUM($G104:Q104)*$E104,SUM($G104:Q104)-SUM($AK104:AT104),ROUND(SUM($G104:Q104)*$E104,2))))))</f>
        <v/>
      </c>
      <c r="AV104" s="189" t="str">
        <f>IF($C104="","",IF(R$80="","",IF(R$80="Faza inwest.",0,IF($C104=SUM($AK104:AU104),0,IF(SUM($G104:R104)-SUM($AK104:AU104)&lt;=SUM($G104:R104)*$E104,SUM($G104:R104)-SUM($AK104:AU104),ROUND(SUM($G104:R104)*$E104,2))))))</f>
        <v/>
      </c>
      <c r="AW104" s="189" t="str">
        <f>IF($C104="","",IF(S$80="","",IF(S$80="Faza inwest.",0,IF($C104=SUM($AK104:AV104),0,IF(SUM($G104:S104)-SUM($AK104:AV104)&lt;=SUM($G104:S104)*$E104,SUM($G104:S104)-SUM($AK104:AV104),ROUND(SUM($G104:S104)*$E104,2))))))</f>
        <v/>
      </c>
      <c r="AX104" s="189" t="str">
        <f>IF($C104="","",IF(T$80="","",IF(T$80="Faza inwest.",0,IF($C104=SUM($AK104:AW104),0,IF(SUM($G104:T104)-SUM($AK104:AW104)&lt;=SUM($G104:T104)*$E104,SUM($G104:T104)-SUM($AK104:AW104),ROUND(SUM($G104:T104)*$E104,2))))))</f>
        <v/>
      </c>
      <c r="AY104" s="189" t="str">
        <f>IF($C104="","",IF(U$80="","",IF(U$80="Faza inwest.",0,IF($C104=SUM($AK104:AX104),0,IF(SUM($G104:U104)-SUM($AK104:AX104)&lt;=SUM($G104:U104)*$E104,SUM($G104:U104)-SUM($AK104:AX104),ROUND(SUM($G104:U104)*$E104,2))))))</f>
        <v/>
      </c>
      <c r="AZ104" s="189" t="str">
        <f>IF($C104="","",IF(V$80="","",IF(V$80="Faza inwest.",0,IF($C104=SUM($AK104:AY104),0,IF(SUM($G104:V104)-SUM($AK104:AY104)&lt;=SUM($G104:V104)*$E104,SUM($G104:V104)-SUM($AK104:AY104),ROUND(SUM($G104:V104)*$E104,2))))))</f>
        <v/>
      </c>
      <c r="BA104" s="189" t="str">
        <f>IF($C104="","",IF(W$80="","",IF(W$80="Faza inwest.",0,IF($C104=SUM($AK104:AZ104),0,IF(SUM($G104:W104)-SUM($AK104:AZ104)&lt;=SUM($G104:W104)*$E104,SUM($G104:W104)-SUM($AK104:AZ104),ROUND(SUM($G104:W104)*$E104,2))))))</f>
        <v/>
      </c>
      <c r="BB104" s="189" t="str">
        <f>IF($C104="","",IF(X$80="","",IF(X$80="Faza inwest.",0,IF($C104=SUM($AK104:BA104),0,IF(SUM($G104:X104)-SUM($AK104:BA104)&lt;=SUM($G104:X104)*$E104,SUM($G104:X104)-SUM($AK104:BA104),ROUND(SUM($G104:X104)*$E104,2))))))</f>
        <v/>
      </c>
      <c r="BC104" s="189" t="str">
        <f>IF($C104="","",IF(Y$80="","",IF(Y$80="Faza inwest.",0,IF($C104=SUM($AK104:BB104),0,IF(SUM($G104:Y104)-SUM($AK104:BB104)&lt;=SUM($G104:Y104)*$E104,SUM($G104:Y104)-SUM($AK104:BB104),ROUND(SUM($G104:Y104)*$E104,2))))))</f>
        <v/>
      </c>
      <c r="BD104" s="189" t="str">
        <f>IF($C104="","",IF(Z$80="","",IF(Z$80="Faza inwest.",0,IF($C104=SUM($AK104:BC104),0,IF(SUM($G104:Z104)-SUM($AK104:BC104)&lt;=SUM($G104:Z104)*$E104,SUM($G104:Z104)-SUM($AK104:BC104),ROUND(SUM($G104:Z104)*$E104,2))))))</f>
        <v/>
      </c>
      <c r="BE104" s="189" t="str">
        <f>IF($C104="","",IF(AA$80="","",IF(AA$80="Faza inwest.",0,IF($C104=SUM($AK104:BD104),0,IF(SUM($G104:AA104)-SUM($AK104:BD104)&lt;=SUM($G104:AA104)*$E104,SUM($G104:AA104)-SUM($AK104:BD104),ROUND(SUM($G104:AA104)*$E104,2))))))</f>
        <v/>
      </c>
      <c r="BF104" s="189" t="str">
        <f>IF($C104="","",IF(AB$80="","",IF(AB$80="Faza inwest.",0,IF($C104=SUM($AK104:BE104),0,IF(SUM($G104:AB104)-SUM($AK104:BE104)&lt;=SUM($G104:AB104)*$E104,SUM($G104:AB104)-SUM($AK104:BE104),ROUND(SUM($G104:AB104)*$E104,2))))))</f>
        <v/>
      </c>
      <c r="BG104" s="189" t="str">
        <f>IF($C104="","",IF(AC$80="","",IF(AC$80="Faza inwest.",0,IF($C104=SUM($AK104:BF104),0,IF(SUM($G104:AC104)-SUM($AK104:BF104)&lt;=SUM($G104:AC104)*$E104,SUM($G104:AC104)-SUM($AK104:BF104),ROUND(SUM($G104:AC104)*$E104,2))))))</f>
        <v/>
      </c>
      <c r="BH104" s="189" t="str">
        <f>IF($C104="","",IF(AD$80="","",IF(AD$80="Faza inwest.",0,IF($C104=SUM($AK104:BG104),0,IF(SUM($G104:AD104)-SUM($AK104:BG104)&lt;=SUM($G104:AD104)*$E104,SUM($G104:AD104)-SUM($AK104:BG104),ROUND(SUM($G104:AD104)*$E104,2))))))</f>
        <v/>
      </c>
      <c r="BI104" s="189" t="str">
        <f>IF($C104="","",IF(AE$80="","",IF(AE$80="Faza inwest.",0,IF($C104=SUM($AK104:BH104),0,IF(SUM($G104:AE104)-SUM($AK104:BH104)&lt;=SUM($G104:AE104)*$E104,SUM($G104:AE104)-SUM($AK104:BH104),ROUND(SUM($G104:AE104)*$E104,2))))))</f>
        <v/>
      </c>
      <c r="BJ104" s="189" t="str">
        <f>IF($C104="","",IF(AF$80="","",IF(AF$80="Faza inwest.",0,IF($C104=SUM($AK104:BI104),0,IF(SUM($G104:AF104)-SUM($AK104:BI104)&lt;=SUM($G104:AF104)*$E104,SUM($G104:AF104)-SUM($AK104:BI104),ROUND(SUM($G104:AF104)*$E104,2))))))</f>
        <v/>
      </c>
      <c r="BK104" s="189" t="str">
        <f>IF($C104="","",IF(AG$80="","",IF(AG$80="Faza inwest.",0,IF($C104=SUM($AK104:BJ104),0,IF(SUM($G104:AG104)-SUM($AK104:BJ104)&lt;=SUM($G104:AG104)*$E104,SUM($G104:AG104)-SUM($AK104:BJ104),ROUND(SUM($G104:AG104)*$E104,2))))))</f>
        <v/>
      </c>
      <c r="BL104" s="189" t="str">
        <f>IF($C104="","",IF(AH$80="","",IF(AH$80="Faza inwest.",0,IF($C104=SUM($AK104:BK104),0,IF(SUM($G104:AH104)-SUM($AK104:BK104)&lt;=SUM($G104:AH104)*$E104,SUM($G104:AH104)-SUM($AK104:BK104),ROUND(SUM($G104:AH104)*$E104,2))))))</f>
        <v/>
      </c>
      <c r="BM104" s="189" t="str">
        <f>IF($C104="","",IF(AI$80="","",IF(AI$80="Faza inwest.",0,IF($C104=SUM($AK104:BL104),0,IF(SUM($G104:AI104)-SUM($AK104:BL104)&lt;=SUM($G104:AI104)*$E104,SUM($G104:AI104)-SUM($AK104:BL104),ROUND(SUM($G104:AI104)*$E104,2))))))</f>
        <v/>
      </c>
      <c r="BN104" s="189" t="str">
        <f>IF($C104="","",IF(AJ$80="","",IF(AJ$80="Faza inwest.",0,IF($C104=SUM($AK104:BM104),0,IF(SUM($G104:AJ104)-SUM($AK104:BM104)&lt;=SUM($G104:AJ104)*$E104,SUM($G104:AJ104)-SUM($AK104:BM104),ROUND(SUM($G104:AJ104)*$E104,2))))))</f>
        <v/>
      </c>
    </row>
    <row r="105" spans="1:66" s="70" customFormat="1">
      <c r="A105" s="94" t="str">
        <f>IF(Dane!A74="","",Dane!A74)</f>
        <v/>
      </c>
      <c r="B105" s="204" t="str">
        <f>IF(Dane!B74="","",Dane!B74)</f>
        <v/>
      </c>
      <c r="C105" s="205" t="str">
        <f>IF(Dane!C74="","",Dane!C74)</f>
        <v/>
      </c>
      <c r="D105" s="278" t="str">
        <f>IF(Dane!D74="","",Dane!D74)</f>
        <v/>
      </c>
      <c r="E105" s="601" t="str">
        <f>IF(Dane!E74="","",Dane!E74)</f>
        <v/>
      </c>
      <c r="F105" s="193" t="str">
        <f>IF(Dane!F74="","",Dane!F74)</f>
        <v/>
      </c>
      <c r="G105" s="195" t="str">
        <f>IF(Dane!G74="","",Dane!G74)</f>
        <v/>
      </c>
      <c r="H105" s="195" t="str">
        <f>IF(Dane!H74="","",Dane!H74)</f>
        <v/>
      </c>
      <c r="I105" s="195" t="str">
        <f>IF(Dane!I74="","",Dane!I74)</f>
        <v/>
      </c>
      <c r="J105" s="195" t="str">
        <f>IF(Dane!J74="","",Dane!J74)</f>
        <v/>
      </c>
      <c r="K105" s="195" t="str">
        <f>IF(Dane!K74="","",Dane!K74)</f>
        <v/>
      </c>
      <c r="L105" s="195" t="str">
        <f>IF(Dane!L74="","",Dane!L74)</f>
        <v/>
      </c>
      <c r="M105" s="195" t="str">
        <f>IF(Dane!M74="","",Dane!M74)</f>
        <v/>
      </c>
      <c r="N105" s="195" t="str">
        <f>IF(Dane!N74="","",Dane!N74)</f>
        <v/>
      </c>
      <c r="O105" s="195" t="str">
        <f>IF(Dane!O74="","",Dane!O74)</f>
        <v/>
      </c>
      <c r="P105" s="195" t="str">
        <f>IF(Dane!P74="","",Dane!P74)</f>
        <v/>
      </c>
      <c r="Q105" s="195" t="str">
        <f>IF(Dane!Q74="","",Dane!Q74)</f>
        <v/>
      </c>
      <c r="R105" s="195" t="str">
        <f>IF(Dane!R74="","",Dane!R74)</f>
        <v/>
      </c>
      <c r="S105" s="195" t="str">
        <f>IF(Dane!S74="","",Dane!S74)</f>
        <v/>
      </c>
      <c r="T105" s="195" t="str">
        <f>IF(Dane!T74="","",Dane!T74)</f>
        <v/>
      </c>
      <c r="U105" s="195" t="str">
        <f>IF(Dane!U74="","",Dane!U74)</f>
        <v/>
      </c>
      <c r="V105" s="195" t="str">
        <f>IF(Dane!V74="","",Dane!V74)</f>
        <v/>
      </c>
      <c r="W105" s="195" t="str">
        <f>IF(Dane!W74="","",Dane!W74)</f>
        <v/>
      </c>
      <c r="X105" s="195" t="str">
        <f>IF(Dane!X74="","",Dane!X74)</f>
        <v/>
      </c>
      <c r="Y105" s="195" t="str">
        <f>IF(Dane!Y74="","",Dane!Y74)</f>
        <v/>
      </c>
      <c r="Z105" s="195" t="str">
        <f>IF(Dane!Z74="","",Dane!Z74)</f>
        <v/>
      </c>
      <c r="AA105" s="195" t="str">
        <f>IF(Dane!AA74="","",Dane!AA74)</f>
        <v/>
      </c>
      <c r="AB105" s="195" t="str">
        <f>IF(Dane!AB74="","",Dane!AB74)</f>
        <v/>
      </c>
      <c r="AC105" s="195" t="str">
        <f>IF(Dane!AC74="","",Dane!AC74)</f>
        <v/>
      </c>
      <c r="AD105" s="195" t="str">
        <f>IF(Dane!AD74="","",Dane!AD74)</f>
        <v/>
      </c>
      <c r="AE105" s="195" t="str">
        <f>IF(Dane!AE74="","",Dane!AE74)</f>
        <v/>
      </c>
      <c r="AF105" s="195" t="str">
        <f>IF(Dane!AF74="","",Dane!AF74)</f>
        <v/>
      </c>
      <c r="AG105" s="195" t="str">
        <f>IF(Dane!AG74="","",Dane!AG74)</f>
        <v/>
      </c>
      <c r="AH105" s="195" t="str">
        <f>IF(Dane!AH74="","",Dane!AH74)</f>
        <v/>
      </c>
      <c r="AI105" s="195" t="str">
        <f>IF(Dane!AI74="","",Dane!AI74)</f>
        <v/>
      </c>
      <c r="AJ105" s="195" t="str">
        <f>IF(Dane!AJ74="","",Dane!AJ74)</f>
        <v/>
      </c>
      <c r="AK105" s="195" t="str">
        <f>IF($C105="","",IF(H$80="","",IF(G$80="Faza inwest.",0,ROUND(SUM($G105:G105)*$E105,2))))</f>
        <v/>
      </c>
      <c r="AL105" s="195" t="str">
        <f>IF($C105="","",IF(H$80="","",IF(H$80="Faza inwest.",0,IF($C105=SUM($AK105:AK105),0,IF(SUM($G105:H105)-SUM($AK105:AK105)&lt;=SUM($G105:H105)*$E105,SUM($G105:H105)-SUM($AK105:AK105),ROUND(SUM($G105:H105)*$E105,2))))))</f>
        <v/>
      </c>
      <c r="AM105" s="195" t="str">
        <f>IF($C105="","",IF(I$80="","",IF(I$80="Faza inwest.",0,IF($C105=SUM($AK105:AL105),0,IF(SUM($G105:I105)-SUM($AK105:AL105)&lt;=SUM($G105:I105)*$E105,SUM($G105:I105)-SUM($AK105:AL105),ROUND(SUM($G105:I105)*$E105,2))))))</f>
        <v/>
      </c>
      <c r="AN105" s="195" t="str">
        <f>IF($C105="","",IF(J$80="","",IF(J$80="Faza inwest.",0,IF($C105=SUM($AK105:AM105),0,IF(SUM($G105:J105)-SUM($AK105:AM105)&lt;=SUM($G105:J105)*$E105,SUM($G105:J105)-SUM($AK105:AM105),ROUND(SUM($G105:J105)*$E105,2))))))</f>
        <v/>
      </c>
      <c r="AO105" s="195" t="str">
        <f>IF($C105="","",IF(K$80="","",IF(K$80="Faza inwest.",0,IF($C105=SUM($AK105:AN105),0,IF(SUM($G105:K105)-SUM($AK105:AN105)&lt;=SUM($G105:K105)*$E105,SUM($G105:K105)-SUM($AK105:AN105),ROUND(SUM($G105:K105)*$E105,2))))))</f>
        <v/>
      </c>
      <c r="AP105" s="195" t="str">
        <f>IF($C105="","",IF(L$80="","",IF(L$80="Faza inwest.",0,IF($C105=SUM($AK105:AO105),0,IF(SUM($G105:L105)-SUM($AK105:AO105)&lt;=SUM($G105:L105)*$E105,SUM($G105:L105)-SUM($AK105:AO105),ROUND(SUM($G105:L105)*$E105,2))))))</f>
        <v/>
      </c>
      <c r="AQ105" s="195" t="str">
        <f>IF($C105="","",IF(M$80="","",IF(M$80="Faza inwest.",0,IF($C105=SUM($AK105:AP105),0,IF(SUM($G105:M105)-SUM($AK105:AP105)&lt;=SUM($G105:M105)*$E105,SUM($G105:M105)-SUM($AK105:AP105),ROUND(SUM($G105:M105)*$E105,2))))))</f>
        <v/>
      </c>
      <c r="AR105" s="195" t="str">
        <f>IF($C105="","",IF(N$80="","",IF(N$80="Faza inwest.",0,IF($C105=SUM($AK105:AQ105),0,IF(SUM($G105:N105)-SUM($AK105:AQ105)&lt;=SUM($G105:N105)*$E105,SUM($G105:N105)-SUM($AK105:AQ105),ROUND(SUM($G105:N105)*$E105,2))))))</f>
        <v/>
      </c>
      <c r="AS105" s="195" t="str">
        <f>IF($C105="","",IF(O$80="","",IF(O$80="Faza inwest.",0,IF($C105=SUM($AK105:AR105),0,IF(SUM($G105:O105)-SUM($AK105:AR105)&lt;=SUM($G105:O105)*$E105,SUM($G105:O105)-SUM($AK105:AR105),ROUND(SUM($G105:O105)*$E105,2))))))</f>
        <v/>
      </c>
      <c r="AT105" s="195" t="str">
        <f>IF($C105="","",IF(P$80="","",IF(P$80="Faza inwest.",0,IF($C105=SUM($AK105:AS105),0,IF(SUM($G105:P105)-SUM($AK105:AS105)&lt;=SUM($G105:P105)*$E105,SUM($G105:P105)-SUM($AK105:AS105),ROUND(SUM($G105:P105)*$E105,2))))))</f>
        <v/>
      </c>
      <c r="AU105" s="195" t="str">
        <f>IF($C105="","",IF(Q$80="","",IF(Q$80="Faza inwest.",0,IF($C105=SUM($AK105:AT105),0,IF(SUM($G105:Q105)-SUM($AK105:AT105)&lt;=SUM($G105:Q105)*$E105,SUM($G105:Q105)-SUM($AK105:AT105),ROUND(SUM($G105:Q105)*$E105,2))))))</f>
        <v/>
      </c>
      <c r="AV105" s="195" t="str">
        <f>IF($C105="","",IF(R$80="","",IF(R$80="Faza inwest.",0,IF($C105=SUM($AK105:AU105),0,IF(SUM($G105:R105)-SUM($AK105:AU105)&lt;=SUM($G105:R105)*$E105,SUM($G105:R105)-SUM($AK105:AU105),ROUND(SUM($G105:R105)*$E105,2))))))</f>
        <v/>
      </c>
      <c r="AW105" s="195" t="str">
        <f>IF($C105="","",IF(S$80="","",IF(S$80="Faza inwest.",0,IF($C105=SUM($AK105:AV105),0,IF(SUM($G105:S105)-SUM($AK105:AV105)&lt;=SUM($G105:S105)*$E105,SUM($G105:S105)-SUM($AK105:AV105),ROUND(SUM($G105:S105)*$E105,2))))))</f>
        <v/>
      </c>
      <c r="AX105" s="195" t="str">
        <f>IF($C105="","",IF(T$80="","",IF(T$80="Faza inwest.",0,IF($C105=SUM($AK105:AW105),0,IF(SUM($G105:T105)-SUM($AK105:AW105)&lt;=SUM($G105:T105)*$E105,SUM($G105:T105)-SUM($AK105:AW105),ROUND(SUM($G105:T105)*$E105,2))))))</f>
        <v/>
      </c>
      <c r="AY105" s="195" t="str">
        <f>IF($C105="","",IF(U$80="","",IF(U$80="Faza inwest.",0,IF($C105=SUM($AK105:AX105),0,IF(SUM($G105:U105)-SUM($AK105:AX105)&lt;=SUM($G105:U105)*$E105,SUM($G105:U105)-SUM($AK105:AX105),ROUND(SUM($G105:U105)*$E105,2))))))</f>
        <v/>
      </c>
      <c r="AZ105" s="195" t="str">
        <f>IF($C105="","",IF(V$80="","",IF(V$80="Faza inwest.",0,IF($C105=SUM($AK105:AY105),0,IF(SUM($G105:V105)-SUM($AK105:AY105)&lt;=SUM($G105:V105)*$E105,SUM($G105:V105)-SUM($AK105:AY105),ROUND(SUM($G105:V105)*$E105,2))))))</f>
        <v/>
      </c>
      <c r="BA105" s="195" t="str">
        <f>IF($C105="","",IF(W$80="","",IF(W$80="Faza inwest.",0,IF($C105=SUM($AK105:AZ105),0,IF(SUM($G105:W105)-SUM($AK105:AZ105)&lt;=SUM($G105:W105)*$E105,SUM($G105:W105)-SUM($AK105:AZ105),ROUND(SUM($G105:W105)*$E105,2))))))</f>
        <v/>
      </c>
      <c r="BB105" s="195" t="str">
        <f>IF($C105="","",IF(X$80="","",IF(X$80="Faza inwest.",0,IF($C105=SUM($AK105:BA105),0,IF(SUM($G105:X105)-SUM($AK105:BA105)&lt;=SUM($G105:X105)*$E105,SUM($G105:X105)-SUM($AK105:BA105),ROUND(SUM($G105:X105)*$E105,2))))))</f>
        <v/>
      </c>
      <c r="BC105" s="195" t="str">
        <f>IF($C105="","",IF(Y$80="","",IF(Y$80="Faza inwest.",0,IF($C105=SUM($AK105:BB105),0,IF(SUM($G105:Y105)-SUM($AK105:BB105)&lt;=SUM($G105:Y105)*$E105,SUM($G105:Y105)-SUM($AK105:BB105),ROUND(SUM($G105:Y105)*$E105,2))))))</f>
        <v/>
      </c>
      <c r="BD105" s="195" t="str">
        <f>IF($C105="","",IF(Z$80="","",IF(Z$80="Faza inwest.",0,IF($C105=SUM($AK105:BC105),0,IF(SUM($G105:Z105)-SUM($AK105:BC105)&lt;=SUM($G105:Z105)*$E105,SUM($G105:Z105)-SUM($AK105:BC105),ROUND(SUM($G105:Z105)*$E105,2))))))</f>
        <v/>
      </c>
      <c r="BE105" s="195" t="str">
        <f>IF($C105="","",IF(AA$80="","",IF(AA$80="Faza inwest.",0,IF($C105=SUM($AK105:BD105),0,IF(SUM($G105:AA105)-SUM($AK105:BD105)&lt;=SUM($G105:AA105)*$E105,SUM($G105:AA105)-SUM($AK105:BD105),ROUND(SUM($G105:AA105)*$E105,2))))))</f>
        <v/>
      </c>
      <c r="BF105" s="195" t="str">
        <f>IF($C105="","",IF(AB$80="","",IF(AB$80="Faza inwest.",0,IF($C105=SUM($AK105:BE105),0,IF(SUM($G105:AB105)-SUM($AK105:BE105)&lt;=SUM($G105:AB105)*$E105,SUM($G105:AB105)-SUM($AK105:BE105),ROUND(SUM($G105:AB105)*$E105,2))))))</f>
        <v/>
      </c>
      <c r="BG105" s="195" t="str">
        <f>IF($C105="","",IF(AC$80="","",IF(AC$80="Faza inwest.",0,IF($C105=SUM($AK105:BF105),0,IF(SUM($G105:AC105)-SUM($AK105:BF105)&lt;=SUM($G105:AC105)*$E105,SUM($G105:AC105)-SUM($AK105:BF105),ROUND(SUM($G105:AC105)*$E105,2))))))</f>
        <v/>
      </c>
      <c r="BH105" s="195" t="str">
        <f>IF($C105="","",IF(AD$80="","",IF(AD$80="Faza inwest.",0,IF($C105=SUM($AK105:BG105),0,IF(SUM($G105:AD105)-SUM($AK105:BG105)&lt;=SUM($G105:AD105)*$E105,SUM($G105:AD105)-SUM($AK105:BG105),ROUND(SUM($G105:AD105)*$E105,2))))))</f>
        <v/>
      </c>
      <c r="BI105" s="195" t="str">
        <f>IF($C105="","",IF(AE$80="","",IF(AE$80="Faza inwest.",0,IF($C105=SUM($AK105:BH105),0,IF(SUM($G105:AE105)-SUM($AK105:BH105)&lt;=SUM($G105:AE105)*$E105,SUM($G105:AE105)-SUM($AK105:BH105),ROUND(SUM($G105:AE105)*$E105,2))))))</f>
        <v/>
      </c>
      <c r="BJ105" s="195" t="str">
        <f>IF($C105="","",IF(AF$80="","",IF(AF$80="Faza inwest.",0,IF($C105=SUM($AK105:BI105),0,IF(SUM($G105:AF105)-SUM($AK105:BI105)&lt;=SUM($G105:AF105)*$E105,SUM($G105:AF105)-SUM($AK105:BI105),ROUND(SUM($G105:AF105)*$E105,2))))))</f>
        <v/>
      </c>
      <c r="BK105" s="195" t="str">
        <f>IF($C105="","",IF(AG$80="","",IF(AG$80="Faza inwest.",0,IF($C105=SUM($AK105:BJ105),0,IF(SUM($G105:AG105)-SUM($AK105:BJ105)&lt;=SUM($G105:AG105)*$E105,SUM($G105:AG105)-SUM($AK105:BJ105),ROUND(SUM($G105:AG105)*$E105,2))))))</f>
        <v/>
      </c>
      <c r="BL105" s="195" t="str">
        <f>IF($C105="","",IF(AH$80="","",IF(AH$80="Faza inwest.",0,IF($C105=SUM($AK105:BK105),0,IF(SUM($G105:AH105)-SUM($AK105:BK105)&lt;=SUM($G105:AH105)*$E105,SUM($G105:AH105)-SUM($AK105:BK105),ROUND(SUM($G105:AH105)*$E105,2))))))</f>
        <v/>
      </c>
      <c r="BM105" s="195" t="str">
        <f>IF($C105="","",IF(AI$80="","",IF(AI$80="Faza inwest.",0,IF($C105=SUM($AK105:BL105),0,IF(SUM($G105:AI105)-SUM($AK105:BL105)&lt;=SUM($G105:AI105)*$E105,SUM($G105:AI105)-SUM($AK105:BL105),ROUND(SUM($G105:AI105)*$E105,2))))))</f>
        <v/>
      </c>
      <c r="BN105" s="195" t="str">
        <f>IF($C105="","",IF(AJ$80="","",IF(AJ$80="Faza inwest.",0,IF($C105=SUM($AK105:BM105),0,IF(SUM($G105:AJ105)-SUM($AK105:BM105)&lt;=SUM($G105:AJ105)*$E105,SUM($G105:AJ105)-SUM($AK105:BM105),ROUND(SUM($G105:AJ105)*$E105,2))))))</f>
        <v/>
      </c>
    </row>
    <row r="106" spans="1:66" s="70" customFormat="1">
      <c r="A106" s="94" t="str">
        <f>IF(Dane!A75="","",Dane!A75)</f>
        <v/>
      </c>
      <c r="B106" s="204" t="str">
        <f>IF(Dane!B75="","",Dane!B75)</f>
        <v/>
      </c>
      <c r="C106" s="205" t="str">
        <f>IF(Dane!C75="","",Dane!C75)</f>
        <v/>
      </c>
      <c r="D106" s="278" t="str">
        <f>IF(Dane!D75="","",Dane!D75)</f>
        <v/>
      </c>
      <c r="E106" s="601" t="str">
        <f>IF(Dane!E75="","",Dane!E75)</f>
        <v/>
      </c>
      <c r="F106" s="193" t="str">
        <f>IF(Dane!F75="","",Dane!F75)</f>
        <v/>
      </c>
      <c r="G106" s="195" t="str">
        <f>IF(Dane!G75="","",Dane!G75)</f>
        <v/>
      </c>
      <c r="H106" s="195" t="str">
        <f>IF(Dane!H75="","",Dane!H75)</f>
        <v/>
      </c>
      <c r="I106" s="195" t="str">
        <f>IF(Dane!I75="","",Dane!I75)</f>
        <v/>
      </c>
      <c r="J106" s="195" t="str">
        <f>IF(Dane!J75="","",Dane!J75)</f>
        <v/>
      </c>
      <c r="K106" s="195" t="str">
        <f>IF(Dane!K75="","",Dane!K75)</f>
        <v/>
      </c>
      <c r="L106" s="195" t="str">
        <f>IF(Dane!L75="","",Dane!L75)</f>
        <v/>
      </c>
      <c r="M106" s="195" t="str">
        <f>IF(Dane!M75="","",Dane!M75)</f>
        <v/>
      </c>
      <c r="N106" s="195" t="str">
        <f>IF(Dane!N75="","",Dane!N75)</f>
        <v/>
      </c>
      <c r="O106" s="195" t="str">
        <f>IF(Dane!O75="","",Dane!O75)</f>
        <v/>
      </c>
      <c r="P106" s="195" t="str">
        <f>IF(Dane!P75="","",Dane!P75)</f>
        <v/>
      </c>
      <c r="Q106" s="195" t="str">
        <f>IF(Dane!Q75="","",Dane!Q75)</f>
        <v/>
      </c>
      <c r="R106" s="195" t="str">
        <f>IF(Dane!R75="","",Dane!R75)</f>
        <v/>
      </c>
      <c r="S106" s="195" t="str">
        <f>IF(Dane!S75="","",Dane!S75)</f>
        <v/>
      </c>
      <c r="T106" s="195" t="str">
        <f>IF(Dane!T75="","",Dane!T75)</f>
        <v/>
      </c>
      <c r="U106" s="195" t="str">
        <f>IF(Dane!U75="","",Dane!U75)</f>
        <v/>
      </c>
      <c r="V106" s="195" t="str">
        <f>IF(Dane!V75="","",Dane!V75)</f>
        <v/>
      </c>
      <c r="W106" s="195" t="str">
        <f>IF(Dane!W75="","",Dane!W75)</f>
        <v/>
      </c>
      <c r="X106" s="195" t="str">
        <f>IF(Dane!X75="","",Dane!X75)</f>
        <v/>
      </c>
      <c r="Y106" s="195" t="str">
        <f>IF(Dane!Y75="","",Dane!Y75)</f>
        <v/>
      </c>
      <c r="Z106" s="195" t="str">
        <f>IF(Dane!Z75="","",Dane!Z75)</f>
        <v/>
      </c>
      <c r="AA106" s="195" t="str">
        <f>IF(Dane!AA75="","",Dane!AA75)</f>
        <v/>
      </c>
      <c r="AB106" s="195" t="str">
        <f>IF(Dane!AB75="","",Dane!AB75)</f>
        <v/>
      </c>
      <c r="AC106" s="195" t="str">
        <f>IF(Dane!AC75="","",Dane!AC75)</f>
        <v/>
      </c>
      <c r="AD106" s="195" t="str">
        <f>IF(Dane!AD75="","",Dane!AD75)</f>
        <v/>
      </c>
      <c r="AE106" s="195" t="str">
        <f>IF(Dane!AE75="","",Dane!AE75)</f>
        <v/>
      </c>
      <c r="AF106" s="195" t="str">
        <f>IF(Dane!AF75="","",Dane!AF75)</f>
        <v/>
      </c>
      <c r="AG106" s="195" t="str">
        <f>IF(Dane!AG75="","",Dane!AG75)</f>
        <v/>
      </c>
      <c r="AH106" s="195" t="str">
        <f>IF(Dane!AH75="","",Dane!AH75)</f>
        <v/>
      </c>
      <c r="AI106" s="195" t="str">
        <f>IF(Dane!AI75="","",Dane!AI75)</f>
        <v/>
      </c>
      <c r="AJ106" s="195" t="str">
        <f>IF(Dane!AJ75="","",Dane!AJ75)</f>
        <v/>
      </c>
      <c r="AK106" s="195" t="str">
        <f>IF($C106="","",IF(H$80="","",IF(G$80="Faza inwest.",0,ROUND(SUM($G106:G106)*$E106,2))))</f>
        <v/>
      </c>
      <c r="AL106" s="195" t="str">
        <f>IF($C106="","",IF(H$80="","",IF(H$80="Faza inwest.",0,IF($C106=SUM($AK106:AK106),0,IF(SUM($G106:H106)-SUM($AK106:AK106)&lt;=SUM($G106:H106)*$E106,SUM($G106:H106)-SUM($AK106:AK106),ROUND(SUM($G106:H106)*$E106,2))))))</f>
        <v/>
      </c>
      <c r="AM106" s="195" t="str">
        <f>IF($C106="","",IF(I$80="","",IF(I$80="Faza inwest.",0,IF($C106=SUM($AK106:AL106),0,IF(SUM($G106:I106)-SUM($AK106:AL106)&lt;=SUM($G106:I106)*$E106,SUM($G106:I106)-SUM($AK106:AL106),ROUND(SUM($G106:I106)*$E106,2))))))</f>
        <v/>
      </c>
      <c r="AN106" s="195" t="str">
        <f>IF($C106="","",IF(J$80="","",IF(J$80="Faza inwest.",0,IF($C106=SUM($AK106:AM106),0,IF(SUM($G106:J106)-SUM($AK106:AM106)&lt;=SUM($G106:J106)*$E106,SUM($G106:J106)-SUM($AK106:AM106),ROUND(SUM($G106:J106)*$E106,2))))))</f>
        <v/>
      </c>
      <c r="AO106" s="195" t="str">
        <f>IF($C106="","",IF(K$80="","",IF(K$80="Faza inwest.",0,IF($C106=SUM($AK106:AN106),0,IF(SUM($G106:K106)-SUM($AK106:AN106)&lt;=SUM($G106:K106)*$E106,SUM($G106:K106)-SUM($AK106:AN106),ROUND(SUM($G106:K106)*$E106,2))))))</f>
        <v/>
      </c>
      <c r="AP106" s="195" t="str">
        <f>IF($C106="","",IF(L$80="","",IF(L$80="Faza inwest.",0,IF($C106=SUM($AK106:AO106),0,IF(SUM($G106:L106)-SUM($AK106:AO106)&lt;=SUM($G106:L106)*$E106,SUM($G106:L106)-SUM($AK106:AO106),ROUND(SUM($G106:L106)*$E106,2))))))</f>
        <v/>
      </c>
      <c r="AQ106" s="195" t="str">
        <f>IF($C106="","",IF(M$80="","",IF(M$80="Faza inwest.",0,IF($C106=SUM($AK106:AP106),0,IF(SUM($G106:M106)-SUM($AK106:AP106)&lt;=SUM($G106:M106)*$E106,SUM($G106:M106)-SUM($AK106:AP106),ROUND(SUM($G106:M106)*$E106,2))))))</f>
        <v/>
      </c>
      <c r="AR106" s="195" t="str">
        <f>IF($C106="","",IF(N$80="","",IF(N$80="Faza inwest.",0,IF($C106=SUM($AK106:AQ106),0,IF(SUM($G106:N106)-SUM($AK106:AQ106)&lt;=SUM($G106:N106)*$E106,SUM($G106:N106)-SUM($AK106:AQ106),ROUND(SUM($G106:N106)*$E106,2))))))</f>
        <v/>
      </c>
      <c r="AS106" s="195" t="str">
        <f>IF($C106="","",IF(O$80="","",IF(O$80="Faza inwest.",0,IF($C106=SUM($AK106:AR106),0,IF(SUM($G106:O106)-SUM($AK106:AR106)&lt;=SUM($G106:O106)*$E106,SUM($G106:O106)-SUM($AK106:AR106),ROUND(SUM($G106:O106)*$E106,2))))))</f>
        <v/>
      </c>
      <c r="AT106" s="195" t="str">
        <f>IF($C106="","",IF(P$80="","",IF(P$80="Faza inwest.",0,IF($C106=SUM($AK106:AS106),0,IF(SUM($G106:P106)-SUM($AK106:AS106)&lt;=SUM($G106:P106)*$E106,SUM($G106:P106)-SUM($AK106:AS106),ROUND(SUM($G106:P106)*$E106,2))))))</f>
        <v/>
      </c>
      <c r="AU106" s="195" t="str">
        <f>IF($C106="","",IF(Q$80="","",IF(Q$80="Faza inwest.",0,IF($C106=SUM($AK106:AT106),0,IF(SUM($G106:Q106)-SUM($AK106:AT106)&lt;=SUM($G106:Q106)*$E106,SUM($G106:Q106)-SUM($AK106:AT106),ROUND(SUM($G106:Q106)*$E106,2))))))</f>
        <v/>
      </c>
      <c r="AV106" s="195" t="str">
        <f>IF($C106="","",IF(R$80="","",IF(R$80="Faza inwest.",0,IF($C106=SUM($AK106:AU106),0,IF(SUM($G106:R106)-SUM($AK106:AU106)&lt;=SUM($G106:R106)*$E106,SUM($G106:R106)-SUM($AK106:AU106),ROUND(SUM($G106:R106)*$E106,2))))))</f>
        <v/>
      </c>
      <c r="AW106" s="195" t="str">
        <f>IF($C106="","",IF(S$80="","",IF(S$80="Faza inwest.",0,IF($C106=SUM($AK106:AV106),0,IF(SUM($G106:S106)-SUM($AK106:AV106)&lt;=SUM($G106:S106)*$E106,SUM($G106:S106)-SUM($AK106:AV106),ROUND(SUM($G106:S106)*$E106,2))))))</f>
        <v/>
      </c>
      <c r="AX106" s="195" t="str">
        <f>IF($C106="","",IF(T$80="","",IF(T$80="Faza inwest.",0,IF($C106=SUM($AK106:AW106),0,IF(SUM($G106:T106)-SUM($AK106:AW106)&lt;=SUM($G106:T106)*$E106,SUM($G106:T106)-SUM($AK106:AW106),ROUND(SUM($G106:T106)*$E106,2))))))</f>
        <v/>
      </c>
      <c r="AY106" s="195" t="str">
        <f>IF($C106="","",IF(U$80="","",IF(U$80="Faza inwest.",0,IF($C106=SUM($AK106:AX106),0,IF(SUM($G106:U106)-SUM($AK106:AX106)&lt;=SUM($G106:U106)*$E106,SUM($G106:U106)-SUM($AK106:AX106),ROUND(SUM($G106:U106)*$E106,2))))))</f>
        <v/>
      </c>
      <c r="AZ106" s="195" t="str">
        <f>IF($C106="","",IF(V$80="","",IF(V$80="Faza inwest.",0,IF($C106=SUM($AK106:AY106),0,IF(SUM($G106:V106)-SUM($AK106:AY106)&lt;=SUM($G106:V106)*$E106,SUM($G106:V106)-SUM($AK106:AY106),ROUND(SUM($G106:V106)*$E106,2))))))</f>
        <v/>
      </c>
      <c r="BA106" s="195" t="str">
        <f>IF($C106="","",IF(W$80="","",IF(W$80="Faza inwest.",0,IF($C106=SUM($AK106:AZ106),0,IF(SUM($G106:W106)-SUM($AK106:AZ106)&lt;=SUM($G106:W106)*$E106,SUM($G106:W106)-SUM($AK106:AZ106),ROUND(SUM($G106:W106)*$E106,2))))))</f>
        <v/>
      </c>
      <c r="BB106" s="195" t="str">
        <f>IF($C106="","",IF(X$80="","",IF(X$80="Faza inwest.",0,IF($C106=SUM($AK106:BA106),0,IF(SUM($G106:X106)-SUM($AK106:BA106)&lt;=SUM($G106:X106)*$E106,SUM($G106:X106)-SUM($AK106:BA106),ROUND(SUM($G106:X106)*$E106,2))))))</f>
        <v/>
      </c>
      <c r="BC106" s="195" t="str">
        <f>IF($C106="","",IF(Y$80="","",IF(Y$80="Faza inwest.",0,IF($C106=SUM($AK106:BB106),0,IF(SUM($G106:Y106)-SUM($AK106:BB106)&lt;=SUM($G106:Y106)*$E106,SUM($G106:Y106)-SUM($AK106:BB106),ROUND(SUM($G106:Y106)*$E106,2))))))</f>
        <v/>
      </c>
      <c r="BD106" s="195" t="str">
        <f>IF($C106="","",IF(Z$80="","",IF(Z$80="Faza inwest.",0,IF($C106=SUM($AK106:BC106),0,IF(SUM($G106:Z106)-SUM($AK106:BC106)&lt;=SUM($G106:Z106)*$E106,SUM($G106:Z106)-SUM($AK106:BC106),ROUND(SUM($G106:Z106)*$E106,2))))))</f>
        <v/>
      </c>
      <c r="BE106" s="195" t="str">
        <f>IF($C106="","",IF(AA$80="","",IF(AA$80="Faza inwest.",0,IF($C106=SUM($AK106:BD106),0,IF(SUM($G106:AA106)-SUM($AK106:BD106)&lt;=SUM($G106:AA106)*$E106,SUM($G106:AA106)-SUM($AK106:BD106),ROUND(SUM($G106:AA106)*$E106,2))))))</f>
        <v/>
      </c>
      <c r="BF106" s="195" t="str">
        <f>IF($C106="","",IF(AB$80="","",IF(AB$80="Faza inwest.",0,IF($C106=SUM($AK106:BE106),0,IF(SUM($G106:AB106)-SUM($AK106:BE106)&lt;=SUM($G106:AB106)*$E106,SUM($G106:AB106)-SUM($AK106:BE106),ROUND(SUM($G106:AB106)*$E106,2))))))</f>
        <v/>
      </c>
      <c r="BG106" s="195" t="str">
        <f>IF($C106="","",IF(AC$80="","",IF(AC$80="Faza inwest.",0,IF($C106=SUM($AK106:BF106),0,IF(SUM($G106:AC106)-SUM($AK106:BF106)&lt;=SUM($G106:AC106)*$E106,SUM($G106:AC106)-SUM($AK106:BF106),ROUND(SUM($G106:AC106)*$E106,2))))))</f>
        <v/>
      </c>
      <c r="BH106" s="195" t="str">
        <f>IF($C106="","",IF(AD$80="","",IF(AD$80="Faza inwest.",0,IF($C106=SUM($AK106:BG106),0,IF(SUM($G106:AD106)-SUM($AK106:BG106)&lt;=SUM($G106:AD106)*$E106,SUM($G106:AD106)-SUM($AK106:BG106),ROUND(SUM($G106:AD106)*$E106,2))))))</f>
        <v/>
      </c>
      <c r="BI106" s="195" t="str">
        <f>IF($C106="","",IF(AE$80="","",IF(AE$80="Faza inwest.",0,IF($C106=SUM($AK106:BH106),0,IF(SUM($G106:AE106)-SUM($AK106:BH106)&lt;=SUM($G106:AE106)*$E106,SUM($G106:AE106)-SUM($AK106:BH106),ROUND(SUM($G106:AE106)*$E106,2))))))</f>
        <v/>
      </c>
      <c r="BJ106" s="195" t="str">
        <f>IF($C106="","",IF(AF$80="","",IF(AF$80="Faza inwest.",0,IF($C106=SUM($AK106:BI106),0,IF(SUM($G106:AF106)-SUM($AK106:BI106)&lt;=SUM($G106:AF106)*$E106,SUM($G106:AF106)-SUM($AK106:BI106),ROUND(SUM($G106:AF106)*$E106,2))))))</f>
        <v/>
      </c>
      <c r="BK106" s="195" t="str">
        <f>IF($C106="","",IF(AG$80="","",IF(AG$80="Faza inwest.",0,IF($C106=SUM($AK106:BJ106),0,IF(SUM($G106:AG106)-SUM($AK106:BJ106)&lt;=SUM($G106:AG106)*$E106,SUM($G106:AG106)-SUM($AK106:BJ106),ROUND(SUM($G106:AG106)*$E106,2))))))</f>
        <v/>
      </c>
      <c r="BL106" s="195" t="str">
        <f>IF($C106="","",IF(AH$80="","",IF(AH$80="Faza inwest.",0,IF($C106=SUM($AK106:BK106),0,IF(SUM($G106:AH106)-SUM($AK106:BK106)&lt;=SUM($G106:AH106)*$E106,SUM($G106:AH106)-SUM($AK106:BK106),ROUND(SUM($G106:AH106)*$E106,2))))))</f>
        <v/>
      </c>
      <c r="BM106" s="195" t="str">
        <f>IF($C106="","",IF(AI$80="","",IF(AI$80="Faza inwest.",0,IF($C106=SUM($AK106:BL106),0,IF(SUM($G106:AI106)-SUM($AK106:BL106)&lt;=SUM($G106:AI106)*$E106,SUM($G106:AI106)-SUM($AK106:BL106),ROUND(SUM($G106:AI106)*$E106,2))))))</f>
        <v/>
      </c>
      <c r="BN106" s="195" t="str">
        <f>IF($C106="","",IF(AJ$80="","",IF(AJ$80="Faza inwest.",0,IF($C106=SUM($AK106:BM106),0,IF(SUM($G106:AJ106)-SUM($AK106:BM106)&lt;=SUM($G106:AJ106)*$E106,SUM($G106:AJ106)-SUM($AK106:BM106),ROUND(SUM($G106:AJ106)*$E106,2))))))</f>
        <v/>
      </c>
    </row>
    <row r="107" spans="1:66" s="70" customFormat="1">
      <c r="A107" s="94" t="str">
        <f>IF(Dane!A76="","",Dane!A76)</f>
        <v/>
      </c>
      <c r="B107" s="204" t="str">
        <f>IF(Dane!B76="","",Dane!B76)</f>
        <v/>
      </c>
      <c r="C107" s="205" t="str">
        <f>IF(Dane!C76="","",Dane!C76)</f>
        <v/>
      </c>
      <c r="D107" s="278" t="str">
        <f>IF(Dane!D76="","",Dane!D76)</f>
        <v/>
      </c>
      <c r="E107" s="601" t="str">
        <f>IF(Dane!E76="","",Dane!E76)</f>
        <v/>
      </c>
      <c r="F107" s="193" t="str">
        <f>IF(Dane!F76="","",Dane!F76)</f>
        <v/>
      </c>
      <c r="G107" s="195" t="str">
        <f>IF(Dane!G76="","",Dane!G76)</f>
        <v/>
      </c>
      <c r="H107" s="195" t="str">
        <f>IF(Dane!H76="","",Dane!H76)</f>
        <v/>
      </c>
      <c r="I107" s="195" t="str">
        <f>IF(Dane!I76="","",Dane!I76)</f>
        <v/>
      </c>
      <c r="J107" s="195" t="str">
        <f>IF(Dane!J76="","",Dane!J76)</f>
        <v/>
      </c>
      <c r="K107" s="195" t="str">
        <f>IF(Dane!K76="","",Dane!K76)</f>
        <v/>
      </c>
      <c r="L107" s="195" t="str">
        <f>IF(Dane!L76="","",Dane!L76)</f>
        <v/>
      </c>
      <c r="M107" s="195" t="str">
        <f>IF(Dane!M76="","",Dane!M76)</f>
        <v/>
      </c>
      <c r="N107" s="195" t="str">
        <f>IF(Dane!N76="","",Dane!N76)</f>
        <v/>
      </c>
      <c r="O107" s="195" t="str">
        <f>IF(Dane!O76="","",Dane!O76)</f>
        <v/>
      </c>
      <c r="P107" s="195" t="str">
        <f>IF(Dane!P76="","",Dane!P76)</f>
        <v/>
      </c>
      <c r="Q107" s="195" t="str">
        <f>IF(Dane!Q76="","",Dane!Q76)</f>
        <v/>
      </c>
      <c r="R107" s="195" t="str">
        <f>IF(Dane!R76="","",Dane!R76)</f>
        <v/>
      </c>
      <c r="S107" s="195" t="str">
        <f>IF(Dane!S76="","",Dane!S76)</f>
        <v/>
      </c>
      <c r="T107" s="195" t="str">
        <f>IF(Dane!T76="","",Dane!T76)</f>
        <v/>
      </c>
      <c r="U107" s="195" t="str">
        <f>IF(Dane!U76="","",Dane!U76)</f>
        <v/>
      </c>
      <c r="V107" s="195" t="str">
        <f>IF(Dane!V76="","",Dane!V76)</f>
        <v/>
      </c>
      <c r="W107" s="195" t="str">
        <f>IF(Dane!W76="","",Dane!W76)</f>
        <v/>
      </c>
      <c r="X107" s="195" t="str">
        <f>IF(Dane!X76="","",Dane!X76)</f>
        <v/>
      </c>
      <c r="Y107" s="195" t="str">
        <f>IF(Dane!Y76="","",Dane!Y76)</f>
        <v/>
      </c>
      <c r="Z107" s="195" t="str">
        <f>IF(Dane!Z76="","",Dane!Z76)</f>
        <v/>
      </c>
      <c r="AA107" s="195" t="str">
        <f>IF(Dane!AA76="","",Dane!AA76)</f>
        <v/>
      </c>
      <c r="AB107" s="195" t="str">
        <f>IF(Dane!AB76="","",Dane!AB76)</f>
        <v/>
      </c>
      <c r="AC107" s="195" t="str">
        <f>IF(Dane!AC76="","",Dane!AC76)</f>
        <v/>
      </c>
      <c r="AD107" s="195" t="str">
        <f>IF(Dane!AD76="","",Dane!AD76)</f>
        <v/>
      </c>
      <c r="AE107" s="195" t="str">
        <f>IF(Dane!AE76="","",Dane!AE76)</f>
        <v/>
      </c>
      <c r="AF107" s="195" t="str">
        <f>IF(Dane!AF76="","",Dane!AF76)</f>
        <v/>
      </c>
      <c r="AG107" s="195" t="str">
        <f>IF(Dane!AG76="","",Dane!AG76)</f>
        <v/>
      </c>
      <c r="AH107" s="195" t="str">
        <f>IF(Dane!AH76="","",Dane!AH76)</f>
        <v/>
      </c>
      <c r="AI107" s="195" t="str">
        <f>IF(Dane!AI76="","",Dane!AI76)</f>
        <v/>
      </c>
      <c r="AJ107" s="195" t="str">
        <f>IF(Dane!AJ76="","",Dane!AJ76)</f>
        <v/>
      </c>
      <c r="AK107" s="195" t="str">
        <f>IF($C107="","",IF(H$80="","",IF(G$80="Faza inwest.",0,ROUND(SUM($G107:G107)*$E107,2))))</f>
        <v/>
      </c>
      <c r="AL107" s="195" t="str">
        <f>IF($C107="","",IF(H$80="","",IF(H$80="Faza inwest.",0,IF($C107=SUM($AK107:AK107),0,IF(SUM($G107:H107)-SUM($AK107:AK107)&lt;=SUM($G107:H107)*$E107,SUM($G107:H107)-SUM($AK107:AK107),ROUND(SUM($G107:H107)*$E107,2))))))</f>
        <v/>
      </c>
      <c r="AM107" s="195" t="str">
        <f>IF($C107="","",IF(I$80="","",IF(I$80="Faza inwest.",0,IF($C107=SUM($AK107:AL107),0,IF(SUM($G107:I107)-SUM($AK107:AL107)&lt;=SUM($G107:I107)*$E107,SUM($G107:I107)-SUM($AK107:AL107),ROUND(SUM($G107:I107)*$E107,2))))))</f>
        <v/>
      </c>
      <c r="AN107" s="195" t="str">
        <f>IF($C107="","",IF(J$80="","",IF(J$80="Faza inwest.",0,IF($C107=SUM($AK107:AM107),0,IF(SUM($G107:J107)-SUM($AK107:AM107)&lt;=SUM($G107:J107)*$E107,SUM($G107:J107)-SUM($AK107:AM107),ROUND(SUM($G107:J107)*$E107,2))))))</f>
        <v/>
      </c>
      <c r="AO107" s="195" t="str">
        <f>IF($C107="","",IF(K$80="","",IF(K$80="Faza inwest.",0,IF($C107=SUM($AK107:AN107),0,IF(SUM($G107:K107)-SUM($AK107:AN107)&lt;=SUM($G107:K107)*$E107,SUM($G107:K107)-SUM($AK107:AN107),ROUND(SUM($G107:K107)*$E107,2))))))</f>
        <v/>
      </c>
      <c r="AP107" s="195" t="str">
        <f>IF($C107="","",IF(L$80="","",IF(L$80="Faza inwest.",0,IF($C107=SUM($AK107:AO107),0,IF(SUM($G107:L107)-SUM($AK107:AO107)&lt;=SUM($G107:L107)*$E107,SUM($G107:L107)-SUM($AK107:AO107),ROUND(SUM($G107:L107)*$E107,2))))))</f>
        <v/>
      </c>
      <c r="AQ107" s="195" t="str">
        <f>IF($C107="","",IF(M$80="","",IF(M$80="Faza inwest.",0,IF($C107=SUM($AK107:AP107),0,IF(SUM($G107:M107)-SUM($AK107:AP107)&lt;=SUM($G107:M107)*$E107,SUM($G107:M107)-SUM($AK107:AP107),ROUND(SUM($G107:M107)*$E107,2))))))</f>
        <v/>
      </c>
      <c r="AR107" s="195" t="str">
        <f>IF($C107="","",IF(N$80="","",IF(N$80="Faza inwest.",0,IF($C107=SUM($AK107:AQ107),0,IF(SUM($G107:N107)-SUM($AK107:AQ107)&lt;=SUM($G107:N107)*$E107,SUM($G107:N107)-SUM($AK107:AQ107),ROUND(SUM($G107:N107)*$E107,2))))))</f>
        <v/>
      </c>
      <c r="AS107" s="195" t="str">
        <f>IF($C107="","",IF(O$80="","",IF(O$80="Faza inwest.",0,IF($C107=SUM($AK107:AR107),0,IF(SUM($G107:O107)-SUM($AK107:AR107)&lt;=SUM($G107:O107)*$E107,SUM($G107:O107)-SUM($AK107:AR107),ROUND(SUM($G107:O107)*$E107,2))))))</f>
        <v/>
      </c>
      <c r="AT107" s="195" t="str">
        <f>IF($C107="","",IF(P$80="","",IF(P$80="Faza inwest.",0,IF($C107=SUM($AK107:AS107),0,IF(SUM($G107:P107)-SUM($AK107:AS107)&lt;=SUM($G107:P107)*$E107,SUM($G107:P107)-SUM($AK107:AS107),ROUND(SUM($G107:P107)*$E107,2))))))</f>
        <v/>
      </c>
      <c r="AU107" s="195" t="str">
        <f>IF($C107="","",IF(Q$80="","",IF(Q$80="Faza inwest.",0,IF($C107=SUM($AK107:AT107),0,IF(SUM($G107:Q107)-SUM($AK107:AT107)&lt;=SUM($G107:Q107)*$E107,SUM($G107:Q107)-SUM($AK107:AT107),ROUND(SUM($G107:Q107)*$E107,2))))))</f>
        <v/>
      </c>
      <c r="AV107" s="195" t="str">
        <f>IF($C107="","",IF(R$80="","",IF(R$80="Faza inwest.",0,IF($C107=SUM($AK107:AU107),0,IF(SUM($G107:R107)-SUM($AK107:AU107)&lt;=SUM($G107:R107)*$E107,SUM($G107:R107)-SUM($AK107:AU107),ROUND(SUM($G107:R107)*$E107,2))))))</f>
        <v/>
      </c>
      <c r="AW107" s="195" t="str">
        <f>IF($C107="","",IF(S$80="","",IF(S$80="Faza inwest.",0,IF($C107=SUM($AK107:AV107),0,IF(SUM($G107:S107)-SUM($AK107:AV107)&lt;=SUM($G107:S107)*$E107,SUM($G107:S107)-SUM($AK107:AV107),ROUND(SUM($G107:S107)*$E107,2))))))</f>
        <v/>
      </c>
      <c r="AX107" s="195" t="str">
        <f>IF($C107="","",IF(T$80="","",IF(T$80="Faza inwest.",0,IF($C107=SUM($AK107:AW107),0,IF(SUM($G107:T107)-SUM($AK107:AW107)&lt;=SUM($G107:T107)*$E107,SUM($G107:T107)-SUM($AK107:AW107),ROUND(SUM($G107:T107)*$E107,2))))))</f>
        <v/>
      </c>
      <c r="AY107" s="195" t="str">
        <f>IF($C107="","",IF(U$80="","",IF(U$80="Faza inwest.",0,IF($C107=SUM($AK107:AX107),0,IF(SUM($G107:U107)-SUM($AK107:AX107)&lt;=SUM($G107:U107)*$E107,SUM($G107:U107)-SUM($AK107:AX107),ROUND(SUM($G107:U107)*$E107,2))))))</f>
        <v/>
      </c>
      <c r="AZ107" s="195" t="str">
        <f>IF($C107="","",IF(V$80="","",IF(V$80="Faza inwest.",0,IF($C107=SUM($AK107:AY107),0,IF(SUM($G107:V107)-SUM($AK107:AY107)&lt;=SUM($G107:V107)*$E107,SUM($G107:V107)-SUM($AK107:AY107),ROUND(SUM($G107:V107)*$E107,2))))))</f>
        <v/>
      </c>
      <c r="BA107" s="195" t="str">
        <f>IF($C107="","",IF(W$80="","",IF(W$80="Faza inwest.",0,IF($C107=SUM($AK107:AZ107),0,IF(SUM($G107:W107)-SUM($AK107:AZ107)&lt;=SUM($G107:W107)*$E107,SUM($G107:W107)-SUM($AK107:AZ107),ROUND(SUM($G107:W107)*$E107,2))))))</f>
        <v/>
      </c>
      <c r="BB107" s="195" t="str">
        <f>IF($C107="","",IF(X$80="","",IF(X$80="Faza inwest.",0,IF($C107=SUM($AK107:BA107),0,IF(SUM($G107:X107)-SUM($AK107:BA107)&lt;=SUM($G107:X107)*$E107,SUM($G107:X107)-SUM($AK107:BA107),ROUND(SUM($G107:X107)*$E107,2))))))</f>
        <v/>
      </c>
      <c r="BC107" s="195" t="str">
        <f>IF($C107="","",IF(Y$80="","",IF(Y$80="Faza inwest.",0,IF($C107=SUM($AK107:BB107),0,IF(SUM($G107:Y107)-SUM($AK107:BB107)&lt;=SUM($G107:Y107)*$E107,SUM($G107:Y107)-SUM($AK107:BB107),ROUND(SUM($G107:Y107)*$E107,2))))))</f>
        <v/>
      </c>
      <c r="BD107" s="195" t="str">
        <f>IF($C107="","",IF(Z$80="","",IF(Z$80="Faza inwest.",0,IF($C107=SUM($AK107:BC107),0,IF(SUM($G107:Z107)-SUM($AK107:BC107)&lt;=SUM($G107:Z107)*$E107,SUM($G107:Z107)-SUM($AK107:BC107),ROUND(SUM($G107:Z107)*$E107,2))))))</f>
        <v/>
      </c>
      <c r="BE107" s="195" t="str">
        <f>IF($C107="","",IF(AA$80="","",IF(AA$80="Faza inwest.",0,IF($C107=SUM($AK107:BD107),0,IF(SUM($G107:AA107)-SUM($AK107:BD107)&lt;=SUM($G107:AA107)*$E107,SUM($G107:AA107)-SUM($AK107:BD107),ROUND(SUM($G107:AA107)*$E107,2))))))</f>
        <v/>
      </c>
      <c r="BF107" s="195" t="str">
        <f>IF($C107="","",IF(AB$80="","",IF(AB$80="Faza inwest.",0,IF($C107=SUM($AK107:BE107),0,IF(SUM($G107:AB107)-SUM($AK107:BE107)&lt;=SUM($G107:AB107)*$E107,SUM($G107:AB107)-SUM($AK107:BE107),ROUND(SUM($G107:AB107)*$E107,2))))))</f>
        <v/>
      </c>
      <c r="BG107" s="195" t="str">
        <f>IF($C107="","",IF(AC$80="","",IF(AC$80="Faza inwest.",0,IF($C107=SUM($AK107:BF107),0,IF(SUM($G107:AC107)-SUM($AK107:BF107)&lt;=SUM($G107:AC107)*$E107,SUM($G107:AC107)-SUM($AK107:BF107),ROUND(SUM($G107:AC107)*$E107,2))))))</f>
        <v/>
      </c>
      <c r="BH107" s="195" t="str">
        <f>IF($C107="","",IF(AD$80="","",IF(AD$80="Faza inwest.",0,IF($C107=SUM($AK107:BG107),0,IF(SUM($G107:AD107)-SUM($AK107:BG107)&lt;=SUM($G107:AD107)*$E107,SUM($G107:AD107)-SUM($AK107:BG107),ROUND(SUM($G107:AD107)*$E107,2))))))</f>
        <v/>
      </c>
      <c r="BI107" s="195" t="str">
        <f>IF($C107="","",IF(AE$80="","",IF(AE$80="Faza inwest.",0,IF($C107=SUM($AK107:BH107),0,IF(SUM($G107:AE107)-SUM($AK107:BH107)&lt;=SUM($G107:AE107)*$E107,SUM($G107:AE107)-SUM($AK107:BH107),ROUND(SUM($G107:AE107)*$E107,2))))))</f>
        <v/>
      </c>
      <c r="BJ107" s="195" t="str">
        <f>IF($C107="","",IF(AF$80="","",IF(AF$80="Faza inwest.",0,IF($C107=SUM($AK107:BI107),0,IF(SUM($G107:AF107)-SUM($AK107:BI107)&lt;=SUM($G107:AF107)*$E107,SUM($G107:AF107)-SUM($AK107:BI107),ROUND(SUM($G107:AF107)*$E107,2))))))</f>
        <v/>
      </c>
      <c r="BK107" s="195" t="str">
        <f>IF($C107="","",IF(AG$80="","",IF(AG$80="Faza inwest.",0,IF($C107=SUM($AK107:BJ107),0,IF(SUM($G107:AG107)-SUM($AK107:BJ107)&lt;=SUM($G107:AG107)*$E107,SUM($G107:AG107)-SUM($AK107:BJ107),ROUND(SUM($G107:AG107)*$E107,2))))))</f>
        <v/>
      </c>
      <c r="BL107" s="195" t="str">
        <f>IF($C107="","",IF(AH$80="","",IF(AH$80="Faza inwest.",0,IF($C107=SUM($AK107:BK107),0,IF(SUM($G107:AH107)-SUM($AK107:BK107)&lt;=SUM($G107:AH107)*$E107,SUM($G107:AH107)-SUM($AK107:BK107),ROUND(SUM($G107:AH107)*$E107,2))))))</f>
        <v/>
      </c>
      <c r="BM107" s="195" t="str">
        <f>IF($C107="","",IF(AI$80="","",IF(AI$80="Faza inwest.",0,IF($C107=SUM($AK107:BL107),0,IF(SUM($G107:AI107)-SUM($AK107:BL107)&lt;=SUM($G107:AI107)*$E107,SUM($G107:AI107)-SUM($AK107:BL107),ROUND(SUM($G107:AI107)*$E107,2))))))</f>
        <v/>
      </c>
      <c r="BN107" s="195" t="str">
        <f>IF($C107="","",IF(AJ$80="","",IF(AJ$80="Faza inwest.",0,IF($C107=SUM($AK107:BM107),0,IF(SUM($G107:AJ107)-SUM($AK107:BM107)&lt;=SUM($G107:AJ107)*$E107,SUM($G107:AJ107)-SUM($AK107:BM107),ROUND(SUM($G107:AJ107)*$E107,2))))))</f>
        <v/>
      </c>
    </row>
    <row r="108" spans="1:66" s="70" customFormat="1">
      <c r="A108" s="94" t="str">
        <f>IF(Dane!A77="","",Dane!A77)</f>
        <v/>
      </c>
      <c r="B108" s="204" t="str">
        <f>IF(Dane!B77="","",Dane!B77)</f>
        <v/>
      </c>
      <c r="C108" s="204" t="str">
        <f>IF(Dane!C77="","",Dane!C77)</f>
        <v/>
      </c>
      <c r="D108" s="278" t="str">
        <f>IF(Dane!D77="","",Dane!D77)</f>
        <v/>
      </c>
      <c r="E108" s="601" t="str">
        <f>IF(Dane!E77="","",Dane!E77)</f>
        <v/>
      </c>
      <c r="F108" s="193" t="str">
        <f>IF(Dane!F77="","",Dane!F77)</f>
        <v/>
      </c>
      <c r="G108" s="195" t="str">
        <f>IF(Dane!G77="","",Dane!G77)</f>
        <v/>
      </c>
      <c r="H108" s="195" t="str">
        <f>IF(Dane!H77="","",Dane!H77)</f>
        <v/>
      </c>
      <c r="I108" s="195" t="str">
        <f>IF(Dane!I77="","",Dane!I77)</f>
        <v/>
      </c>
      <c r="J108" s="195" t="str">
        <f>IF(Dane!J77="","",Dane!J77)</f>
        <v/>
      </c>
      <c r="K108" s="195" t="str">
        <f>IF(Dane!K77="","",Dane!K77)</f>
        <v/>
      </c>
      <c r="L108" s="195" t="str">
        <f>IF(Dane!L77="","",Dane!L77)</f>
        <v/>
      </c>
      <c r="M108" s="195" t="str">
        <f>IF(Dane!M77="","",Dane!M77)</f>
        <v/>
      </c>
      <c r="N108" s="195" t="str">
        <f>IF(Dane!N77="","",Dane!N77)</f>
        <v/>
      </c>
      <c r="O108" s="195" t="str">
        <f>IF(Dane!O77="","",Dane!O77)</f>
        <v/>
      </c>
      <c r="P108" s="195" t="str">
        <f>IF(Dane!P77="","",Dane!P77)</f>
        <v/>
      </c>
      <c r="Q108" s="195" t="str">
        <f>IF(Dane!Q77="","",Dane!Q77)</f>
        <v/>
      </c>
      <c r="R108" s="195" t="str">
        <f>IF(Dane!R77="","",Dane!R77)</f>
        <v/>
      </c>
      <c r="S108" s="195" t="str">
        <f>IF(Dane!S77="","",Dane!S77)</f>
        <v/>
      </c>
      <c r="T108" s="195" t="str">
        <f>IF(Dane!T77="","",Dane!T77)</f>
        <v/>
      </c>
      <c r="U108" s="195" t="str">
        <f>IF(Dane!U77="","",Dane!U77)</f>
        <v/>
      </c>
      <c r="V108" s="195" t="str">
        <f>IF(Dane!V77="","",Dane!V77)</f>
        <v/>
      </c>
      <c r="W108" s="195" t="str">
        <f>IF(Dane!W77="","",Dane!W77)</f>
        <v/>
      </c>
      <c r="X108" s="195" t="str">
        <f>IF(Dane!X77="","",Dane!X77)</f>
        <v/>
      </c>
      <c r="Y108" s="195" t="str">
        <f>IF(Dane!Y77="","",Dane!Y77)</f>
        <v/>
      </c>
      <c r="Z108" s="195" t="str">
        <f>IF(Dane!Z77="","",Dane!Z77)</f>
        <v/>
      </c>
      <c r="AA108" s="195" t="str">
        <f>IF(Dane!AA77="","",Dane!AA77)</f>
        <v/>
      </c>
      <c r="AB108" s="195" t="str">
        <f>IF(Dane!AB77="","",Dane!AB77)</f>
        <v/>
      </c>
      <c r="AC108" s="195" t="str">
        <f>IF(Dane!AC77="","",Dane!AC77)</f>
        <v/>
      </c>
      <c r="AD108" s="195" t="str">
        <f>IF(Dane!AD77="","",Dane!AD77)</f>
        <v/>
      </c>
      <c r="AE108" s="195" t="str">
        <f>IF(Dane!AE77="","",Dane!AE77)</f>
        <v/>
      </c>
      <c r="AF108" s="195" t="str">
        <f>IF(Dane!AF77="","",Dane!AF77)</f>
        <v/>
      </c>
      <c r="AG108" s="195" t="str">
        <f>IF(Dane!AG77="","",Dane!AG77)</f>
        <v/>
      </c>
      <c r="AH108" s="195" t="str">
        <f>IF(Dane!AH77="","",Dane!AH77)</f>
        <v/>
      </c>
      <c r="AI108" s="195" t="str">
        <f>IF(Dane!AI77="","",Dane!AI77)</f>
        <v/>
      </c>
      <c r="AJ108" s="195" t="str">
        <f>IF(Dane!AJ77="","",Dane!AJ77)</f>
        <v/>
      </c>
      <c r="AK108" s="195" t="str">
        <f>IF($C108="","",IF(H$80="","",IF(G$80="Faza inwest.",0,ROUND(SUM($G108:G108)*$E108,2))))</f>
        <v/>
      </c>
      <c r="AL108" s="195" t="str">
        <f>IF($C108="","",IF(H$80="","",IF(H$80="Faza inwest.",0,IF($C108=SUM($AK108:AK108),0,IF(SUM($G108:H108)-SUM($AK108:AK108)&lt;=SUM($G108:H108)*$E108,SUM($G108:H108)-SUM($AK108:AK108),ROUND(SUM($G108:H108)*$E108,2))))))</f>
        <v/>
      </c>
      <c r="AM108" s="195" t="str">
        <f>IF($C108="","",IF(I$80="","",IF(I$80="Faza inwest.",0,IF($C108=SUM($AK108:AL108),0,IF(SUM($G108:I108)-SUM($AK108:AL108)&lt;=SUM($G108:I108)*$E108,SUM($G108:I108)-SUM($AK108:AL108),ROUND(SUM($G108:I108)*$E108,2))))))</f>
        <v/>
      </c>
      <c r="AN108" s="195" t="str">
        <f>IF($C108="","",IF(J$80="","",IF(J$80="Faza inwest.",0,IF($C108=SUM($AK108:AM108),0,IF(SUM($G108:J108)-SUM($AK108:AM108)&lt;=SUM($G108:J108)*$E108,SUM($G108:J108)-SUM($AK108:AM108),ROUND(SUM($G108:J108)*$E108,2))))))</f>
        <v/>
      </c>
      <c r="AO108" s="195" t="str">
        <f>IF($C108="","",IF(K$80="","",IF(K$80="Faza inwest.",0,IF($C108=SUM($AK108:AN108),0,IF(SUM($G108:K108)-SUM($AK108:AN108)&lt;=SUM($G108:K108)*$E108,SUM($G108:K108)-SUM($AK108:AN108),ROUND(SUM($G108:K108)*$E108,2))))))</f>
        <v/>
      </c>
      <c r="AP108" s="195" t="str">
        <f>IF($C108="","",IF(L$80="","",IF(L$80="Faza inwest.",0,IF($C108=SUM($AK108:AO108),0,IF(SUM($G108:L108)-SUM($AK108:AO108)&lt;=SUM($G108:L108)*$E108,SUM($G108:L108)-SUM($AK108:AO108),ROUND(SUM($G108:L108)*$E108,2))))))</f>
        <v/>
      </c>
      <c r="AQ108" s="195" t="str">
        <f>IF($C108="","",IF(M$80="","",IF(M$80="Faza inwest.",0,IF($C108=SUM($AK108:AP108),0,IF(SUM($G108:M108)-SUM($AK108:AP108)&lt;=SUM($G108:M108)*$E108,SUM($G108:M108)-SUM($AK108:AP108),ROUND(SUM($G108:M108)*$E108,2))))))</f>
        <v/>
      </c>
      <c r="AR108" s="195" t="str">
        <f>IF($C108="","",IF(N$80="","",IF(N$80="Faza inwest.",0,IF($C108=SUM($AK108:AQ108),0,IF(SUM($G108:N108)-SUM($AK108:AQ108)&lt;=SUM($G108:N108)*$E108,SUM($G108:N108)-SUM($AK108:AQ108),ROUND(SUM($G108:N108)*$E108,2))))))</f>
        <v/>
      </c>
      <c r="AS108" s="195" t="str">
        <f>IF($C108="","",IF(O$80="","",IF(O$80="Faza inwest.",0,IF($C108=SUM($AK108:AR108),0,IF(SUM($G108:O108)-SUM($AK108:AR108)&lt;=SUM($G108:O108)*$E108,SUM($G108:O108)-SUM($AK108:AR108),ROUND(SUM($G108:O108)*$E108,2))))))</f>
        <v/>
      </c>
      <c r="AT108" s="195" t="str">
        <f>IF($C108="","",IF(P$80="","",IF(P$80="Faza inwest.",0,IF($C108=SUM($AK108:AS108),0,IF(SUM($G108:P108)-SUM($AK108:AS108)&lt;=SUM($G108:P108)*$E108,SUM($G108:P108)-SUM($AK108:AS108),ROUND(SUM($G108:P108)*$E108,2))))))</f>
        <v/>
      </c>
      <c r="AU108" s="195" t="str">
        <f>IF($C108="","",IF(Q$80="","",IF(Q$80="Faza inwest.",0,IF($C108=SUM($AK108:AT108),0,IF(SUM($G108:Q108)-SUM($AK108:AT108)&lt;=SUM($G108:Q108)*$E108,SUM($G108:Q108)-SUM($AK108:AT108),ROUND(SUM($G108:Q108)*$E108,2))))))</f>
        <v/>
      </c>
      <c r="AV108" s="195" t="str">
        <f>IF($C108="","",IF(R$80="","",IF(R$80="Faza inwest.",0,IF($C108=SUM($AK108:AU108),0,IF(SUM($G108:R108)-SUM($AK108:AU108)&lt;=SUM($G108:R108)*$E108,SUM($G108:R108)-SUM($AK108:AU108),ROUND(SUM($G108:R108)*$E108,2))))))</f>
        <v/>
      </c>
      <c r="AW108" s="195" t="str">
        <f>IF($C108="","",IF(S$80="","",IF(S$80="Faza inwest.",0,IF($C108=SUM($AK108:AV108),0,IF(SUM($G108:S108)-SUM($AK108:AV108)&lt;=SUM($G108:S108)*$E108,SUM($G108:S108)-SUM($AK108:AV108),ROUND(SUM($G108:S108)*$E108,2))))))</f>
        <v/>
      </c>
      <c r="AX108" s="195" t="str">
        <f>IF($C108="","",IF(T$80="","",IF(T$80="Faza inwest.",0,IF($C108=SUM($AK108:AW108),0,IF(SUM($G108:T108)-SUM($AK108:AW108)&lt;=SUM($G108:T108)*$E108,SUM($G108:T108)-SUM($AK108:AW108),ROUND(SUM($G108:T108)*$E108,2))))))</f>
        <v/>
      </c>
      <c r="AY108" s="195" t="str">
        <f>IF($C108="","",IF(U$80="","",IF(U$80="Faza inwest.",0,IF($C108=SUM($AK108:AX108),0,IF(SUM($G108:U108)-SUM($AK108:AX108)&lt;=SUM($G108:U108)*$E108,SUM($G108:U108)-SUM($AK108:AX108),ROUND(SUM($G108:U108)*$E108,2))))))</f>
        <v/>
      </c>
      <c r="AZ108" s="195" t="str">
        <f>IF($C108="","",IF(V$80="","",IF(V$80="Faza inwest.",0,IF($C108=SUM($AK108:AY108),0,IF(SUM($G108:V108)-SUM($AK108:AY108)&lt;=SUM($G108:V108)*$E108,SUM($G108:V108)-SUM($AK108:AY108),ROUND(SUM($G108:V108)*$E108,2))))))</f>
        <v/>
      </c>
      <c r="BA108" s="195" t="str">
        <f>IF($C108="","",IF(W$80="","",IF(W$80="Faza inwest.",0,IF($C108=SUM($AK108:AZ108),0,IF(SUM($G108:W108)-SUM($AK108:AZ108)&lt;=SUM($G108:W108)*$E108,SUM($G108:W108)-SUM($AK108:AZ108),ROUND(SUM($G108:W108)*$E108,2))))))</f>
        <v/>
      </c>
      <c r="BB108" s="195" t="str">
        <f>IF($C108="","",IF(X$80="","",IF(X$80="Faza inwest.",0,IF($C108=SUM($AK108:BA108),0,IF(SUM($G108:X108)-SUM($AK108:BA108)&lt;=SUM($G108:X108)*$E108,SUM($G108:X108)-SUM($AK108:BA108),ROUND(SUM($G108:X108)*$E108,2))))))</f>
        <v/>
      </c>
      <c r="BC108" s="195" t="str">
        <f>IF($C108="","",IF(Y$80="","",IF(Y$80="Faza inwest.",0,IF($C108=SUM($AK108:BB108),0,IF(SUM($G108:Y108)-SUM($AK108:BB108)&lt;=SUM($G108:Y108)*$E108,SUM($G108:Y108)-SUM($AK108:BB108),ROUND(SUM($G108:Y108)*$E108,2))))))</f>
        <v/>
      </c>
      <c r="BD108" s="195" t="str">
        <f>IF($C108="","",IF(Z$80="","",IF(Z$80="Faza inwest.",0,IF($C108=SUM($AK108:BC108),0,IF(SUM($G108:Z108)-SUM($AK108:BC108)&lt;=SUM($G108:Z108)*$E108,SUM($G108:Z108)-SUM($AK108:BC108),ROUND(SUM($G108:Z108)*$E108,2))))))</f>
        <v/>
      </c>
      <c r="BE108" s="195" t="str">
        <f>IF($C108="","",IF(AA$80="","",IF(AA$80="Faza inwest.",0,IF($C108=SUM($AK108:BD108),0,IF(SUM($G108:AA108)-SUM($AK108:BD108)&lt;=SUM($G108:AA108)*$E108,SUM($G108:AA108)-SUM($AK108:BD108),ROUND(SUM($G108:AA108)*$E108,2))))))</f>
        <v/>
      </c>
      <c r="BF108" s="195" t="str">
        <f>IF($C108="","",IF(AB$80="","",IF(AB$80="Faza inwest.",0,IF($C108=SUM($AK108:BE108),0,IF(SUM($G108:AB108)-SUM($AK108:BE108)&lt;=SUM($G108:AB108)*$E108,SUM($G108:AB108)-SUM($AK108:BE108),ROUND(SUM($G108:AB108)*$E108,2))))))</f>
        <v/>
      </c>
      <c r="BG108" s="195" t="str">
        <f>IF($C108="","",IF(AC$80="","",IF(AC$80="Faza inwest.",0,IF($C108=SUM($AK108:BF108),0,IF(SUM($G108:AC108)-SUM($AK108:BF108)&lt;=SUM($G108:AC108)*$E108,SUM($G108:AC108)-SUM($AK108:BF108),ROUND(SUM($G108:AC108)*$E108,2))))))</f>
        <v/>
      </c>
      <c r="BH108" s="195" t="str">
        <f>IF($C108="","",IF(AD$80="","",IF(AD$80="Faza inwest.",0,IF($C108=SUM($AK108:BG108),0,IF(SUM($G108:AD108)-SUM($AK108:BG108)&lt;=SUM($G108:AD108)*$E108,SUM($G108:AD108)-SUM($AK108:BG108),ROUND(SUM($G108:AD108)*$E108,2))))))</f>
        <v/>
      </c>
      <c r="BI108" s="195" t="str">
        <f>IF($C108="","",IF(AE$80="","",IF(AE$80="Faza inwest.",0,IF($C108=SUM($AK108:BH108),0,IF(SUM($G108:AE108)-SUM($AK108:BH108)&lt;=SUM($G108:AE108)*$E108,SUM($G108:AE108)-SUM($AK108:BH108),ROUND(SUM($G108:AE108)*$E108,2))))))</f>
        <v/>
      </c>
      <c r="BJ108" s="195" t="str">
        <f>IF($C108="","",IF(AF$80="","",IF(AF$80="Faza inwest.",0,IF($C108=SUM($AK108:BI108),0,IF(SUM($G108:AF108)-SUM($AK108:BI108)&lt;=SUM($G108:AF108)*$E108,SUM($G108:AF108)-SUM($AK108:BI108),ROUND(SUM($G108:AF108)*$E108,2))))))</f>
        <v/>
      </c>
      <c r="BK108" s="195" t="str">
        <f>IF($C108="","",IF(AG$80="","",IF(AG$80="Faza inwest.",0,IF($C108=SUM($AK108:BJ108),0,IF(SUM($G108:AG108)-SUM($AK108:BJ108)&lt;=SUM($G108:AG108)*$E108,SUM($G108:AG108)-SUM($AK108:BJ108),ROUND(SUM($G108:AG108)*$E108,2))))))</f>
        <v/>
      </c>
      <c r="BL108" s="195" t="str">
        <f>IF($C108="","",IF(AH$80="","",IF(AH$80="Faza inwest.",0,IF($C108=SUM($AK108:BK108),0,IF(SUM($G108:AH108)-SUM($AK108:BK108)&lt;=SUM($G108:AH108)*$E108,SUM($G108:AH108)-SUM($AK108:BK108),ROUND(SUM($G108:AH108)*$E108,2))))))</f>
        <v/>
      </c>
      <c r="BM108" s="195" t="str">
        <f>IF($C108="","",IF(AI$80="","",IF(AI$80="Faza inwest.",0,IF($C108=SUM($AK108:BL108),0,IF(SUM($G108:AI108)-SUM($AK108:BL108)&lt;=SUM($G108:AI108)*$E108,SUM($G108:AI108)-SUM($AK108:BL108),ROUND(SUM($G108:AI108)*$E108,2))))))</f>
        <v/>
      </c>
      <c r="BN108" s="195" t="str">
        <f>IF($C108="","",IF(AJ$80="","",IF(AJ$80="Faza inwest.",0,IF($C108=SUM($AK108:BM108),0,IF(SUM($G108:AJ108)-SUM($AK108:BM108)&lt;=SUM($G108:AJ108)*$E108,SUM($G108:AJ108)-SUM($AK108:BM108),ROUND(SUM($G108:AJ108)*$E108,2))))))</f>
        <v/>
      </c>
    </row>
    <row r="109" spans="1:66" s="70" customFormat="1">
      <c r="A109" s="94" t="str">
        <f>IF(Dane!A78="","",Dane!A78)</f>
        <v/>
      </c>
      <c r="B109" s="204" t="str">
        <f>IF(Dane!B78="","",Dane!B78)</f>
        <v/>
      </c>
      <c r="C109" s="204" t="str">
        <f>IF(Dane!C78="","",Dane!C78)</f>
        <v/>
      </c>
      <c r="D109" s="278" t="str">
        <f>IF(Dane!D78="","",Dane!D78)</f>
        <v/>
      </c>
      <c r="E109" s="601" t="str">
        <f>IF(Dane!E78="","",Dane!E78)</f>
        <v/>
      </c>
      <c r="F109" s="193" t="str">
        <f>IF(Dane!F78="","",Dane!F78)</f>
        <v/>
      </c>
      <c r="G109" s="195" t="str">
        <f>IF(Dane!G78="","",Dane!G78)</f>
        <v/>
      </c>
      <c r="H109" s="195" t="str">
        <f>IF(Dane!H78="","",Dane!H78)</f>
        <v/>
      </c>
      <c r="I109" s="195" t="str">
        <f>IF(Dane!I78="","",Dane!I78)</f>
        <v/>
      </c>
      <c r="J109" s="195" t="str">
        <f>IF(Dane!J78="","",Dane!J78)</f>
        <v/>
      </c>
      <c r="K109" s="195" t="str">
        <f>IF(Dane!K78="","",Dane!K78)</f>
        <v/>
      </c>
      <c r="L109" s="195" t="str">
        <f>IF(Dane!L78="","",Dane!L78)</f>
        <v/>
      </c>
      <c r="M109" s="195" t="str">
        <f>IF(Dane!M78="","",Dane!M78)</f>
        <v/>
      </c>
      <c r="N109" s="195" t="str">
        <f>IF(Dane!N78="","",Dane!N78)</f>
        <v/>
      </c>
      <c r="O109" s="195" t="str">
        <f>IF(Dane!O78="","",Dane!O78)</f>
        <v/>
      </c>
      <c r="P109" s="195" t="str">
        <f>IF(Dane!P78="","",Dane!P78)</f>
        <v/>
      </c>
      <c r="Q109" s="195" t="str">
        <f>IF(Dane!Q78="","",Dane!Q78)</f>
        <v/>
      </c>
      <c r="R109" s="195" t="str">
        <f>IF(Dane!R78="","",Dane!R78)</f>
        <v/>
      </c>
      <c r="S109" s="195" t="str">
        <f>IF(Dane!S78="","",Dane!S78)</f>
        <v/>
      </c>
      <c r="T109" s="195" t="str">
        <f>IF(Dane!T78="","",Dane!T78)</f>
        <v/>
      </c>
      <c r="U109" s="195" t="str">
        <f>IF(Dane!U78="","",Dane!U78)</f>
        <v/>
      </c>
      <c r="V109" s="195" t="str">
        <f>IF(Dane!V78="","",Dane!V78)</f>
        <v/>
      </c>
      <c r="W109" s="195" t="str">
        <f>IF(Dane!W78="","",Dane!W78)</f>
        <v/>
      </c>
      <c r="X109" s="195" t="str">
        <f>IF(Dane!X78="","",Dane!X78)</f>
        <v/>
      </c>
      <c r="Y109" s="195" t="str">
        <f>IF(Dane!Y78="","",Dane!Y78)</f>
        <v/>
      </c>
      <c r="Z109" s="195" t="str">
        <f>IF(Dane!Z78="","",Dane!Z78)</f>
        <v/>
      </c>
      <c r="AA109" s="195" t="str">
        <f>IF(Dane!AA78="","",Dane!AA78)</f>
        <v/>
      </c>
      <c r="AB109" s="195" t="str">
        <f>IF(Dane!AB78="","",Dane!AB78)</f>
        <v/>
      </c>
      <c r="AC109" s="195" t="str">
        <f>IF(Dane!AC78="","",Dane!AC78)</f>
        <v/>
      </c>
      <c r="AD109" s="195" t="str">
        <f>IF(Dane!AD78="","",Dane!AD78)</f>
        <v/>
      </c>
      <c r="AE109" s="195" t="str">
        <f>IF(Dane!AE78="","",Dane!AE78)</f>
        <v/>
      </c>
      <c r="AF109" s="195" t="str">
        <f>IF(Dane!AF78="","",Dane!AF78)</f>
        <v/>
      </c>
      <c r="AG109" s="195" t="str">
        <f>IF(Dane!AG78="","",Dane!AG78)</f>
        <v/>
      </c>
      <c r="AH109" s="195" t="str">
        <f>IF(Dane!AH78="","",Dane!AH78)</f>
        <v/>
      </c>
      <c r="AI109" s="195" t="str">
        <f>IF(Dane!AI78="","",Dane!AI78)</f>
        <v/>
      </c>
      <c r="AJ109" s="195" t="str">
        <f>IF(Dane!AJ78="","",Dane!AJ78)</f>
        <v/>
      </c>
      <c r="AK109" s="195" t="str">
        <f>IF($C109="","",IF(H$80="","",IF(G$80="Faza inwest.",0,ROUND(SUM($G109:G109)*$E109,2))))</f>
        <v/>
      </c>
      <c r="AL109" s="195" t="str">
        <f>IF($C109="","",IF(H$80="","",IF(H$80="Faza inwest.",0,IF($C109=SUM($AK109:AK109),0,IF(SUM($G109:H109)-SUM($AK109:AK109)&lt;=SUM($G109:H109)*$E109,SUM($G109:H109)-SUM($AK109:AK109),ROUND(SUM($G109:H109)*$E109,2))))))</f>
        <v/>
      </c>
      <c r="AM109" s="195" t="str">
        <f>IF($C109="","",IF(I$80="","",IF(I$80="Faza inwest.",0,IF($C109=SUM($AK109:AL109),0,IF(SUM($G109:I109)-SUM($AK109:AL109)&lt;=SUM($G109:I109)*$E109,SUM($G109:I109)-SUM($AK109:AL109),ROUND(SUM($G109:I109)*$E109,2))))))</f>
        <v/>
      </c>
      <c r="AN109" s="195" t="str">
        <f>IF($C109="","",IF(J$80="","",IF(J$80="Faza inwest.",0,IF($C109=SUM($AK109:AM109),0,IF(SUM($G109:J109)-SUM($AK109:AM109)&lt;=SUM($G109:J109)*$E109,SUM($G109:J109)-SUM($AK109:AM109),ROUND(SUM($G109:J109)*$E109,2))))))</f>
        <v/>
      </c>
      <c r="AO109" s="195" t="str">
        <f>IF($C109="","",IF(K$80="","",IF(K$80="Faza inwest.",0,IF($C109=SUM($AK109:AN109),0,IF(SUM($G109:K109)-SUM($AK109:AN109)&lt;=SUM($G109:K109)*$E109,SUM($G109:K109)-SUM($AK109:AN109),ROUND(SUM($G109:K109)*$E109,2))))))</f>
        <v/>
      </c>
      <c r="AP109" s="195" t="str">
        <f>IF($C109="","",IF(L$80="","",IF(L$80="Faza inwest.",0,IF($C109=SUM($AK109:AO109),0,IF(SUM($G109:L109)-SUM($AK109:AO109)&lt;=SUM($G109:L109)*$E109,SUM($G109:L109)-SUM($AK109:AO109),ROUND(SUM($G109:L109)*$E109,2))))))</f>
        <v/>
      </c>
      <c r="AQ109" s="195" t="str">
        <f>IF($C109="","",IF(M$80="","",IF(M$80="Faza inwest.",0,IF($C109=SUM($AK109:AP109),0,IF(SUM($G109:M109)-SUM($AK109:AP109)&lt;=SUM($G109:M109)*$E109,SUM($G109:M109)-SUM($AK109:AP109),ROUND(SUM($G109:M109)*$E109,2))))))</f>
        <v/>
      </c>
      <c r="AR109" s="195" t="str">
        <f>IF($C109="","",IF(N$80="","",IF(N$80="Faza inwest.",0,IF($C109=SUM($AK109:AQ109),0,IF(SUM($G109:N109)-SUM($AK109:AQ109)&lt;=SUM($G109:N109)*$E109,SUM($G109:N109)-SUM($AK109:AQ109),ROUND(SUM($G109:N109)*$E109,2))))))</f>
        <v/>
      </c>
      <c r="AS109" s="195" t="str">
        <f>IF($C109="","",IF(O$80="","",IF(O$80="Faza inwest.",0,IF($C109=SUM($AK109:AR109),0,IF(SUM($G109:O109)-SUM($AK109:AR109)&lt;=SUM($G109:O109)*$E109,SUM($G109:O109)-SUM($AK109:AR109),ROUND(SUM($G109:O109)*$E109,2))))))</f>
        <v/>
      </c>
      <c r="AT109" s="195" t="str">
        <f>IF($C109="","",IF(P$80="","",IF(P$80="Faza inwest.",0,IF($C109=SUM($AK109:AS109),0,IF(SUM($G109:P109)-SUM($AK109:AS109)&lt;=SUM($G109:P109)*$E109,SUM($G109:P109)-SUM($AK109:AS109),ROUND(SUM($G109:P109)*$E109,2))))))</f>
        <v/>
      </c>
      <c r="AU109" s="195" t="str">
        <f>IF($C109="","",IF(Q$80="","",IF(Q$80="Faza inwest.",0,IF($C109=SUM($AK109:AT109),0,IF(SUM($G109:Q109)-SUM($AK109:AT109)&lt;=SUM($G109:Q109)*$E109,SUM($G109:Q109)-SUM($AK109:AT109),ROUND(SUM($G109:Q109)*$E109,2))))))</f>
        <v/>
      </c>
      <c r="AV109" s="195" t="str">
        <f>IF($C109="","",IF(R$80="","",IF(R$80="Faza inwest.",0,IF($C109=SUM($AK109:AU109),0,IF(SUM($G109:R109)-SUM($AK109:AU109)&lt;=SUM($G109:R109)*$E109,SUM($G109:R109)-SUM($AK109:AU109),ROUND(SUM($G109:R109)*$E109,2))))))</f>
        <v/>
      </c>
      <c r="AW109" s="195" t="str">
        <f>IF($C109="","",IF(S$80="","",IF(S$80="Faza inwest.",0,IF($C109=SUM($AK109:AV109),0,IF(SUM($G109:S109)-SUM($AK109:AV109)&lt;=SUM($G109:S109)*$E109,SUM($G109:S109)-SUM($AK109:AV109),ROUND(SUM($G109:S109)*$E109,2))))))</f>
        <v/>
      </c>
      <c r="AX109" s="195" t="str">
        <f>IF($C109="","",IF(T$80="","",IF(T$80="Faza inwest.",0,IF($C109=SUM($AK109:AW109),0,IF(SUM($G109:T109)-SUM($AK109:AW109)&lt;=SUM($G109:T109)*$E109,SUM($G109:T109)-SUM($AK109:AW109),ROUND(SUM($G109:T109)*$E109,2))))))</f>
        <v/>
      </c>
      <c r="AY109" s="195" t="str">
        <f>IF($C109="","",IF(U$80="","",IF(U$80="Faza inwest.",0,IF($C109=SUM($AK109:AX109),0,IF(SUM($G109:U109)-SUM($AK109:AX109)&lt;=SUM($G109:U109)*$E109,SUM($G109:U109)-SUM($AK109:AX109),ROUND(SUM($G109:U109)*$E109,2))))))</f>
        <v/>
      </c>
      <c r="AZ109" s="195" t="str">
        <f>IF($C109="","",IF(V$80="","",IF(V$80="Faza inwest.",0,IF($C109=SUM($AK109:AY109),0,IF(SUM($G109:V109)-SUM($AK109:AY109)&lt;=SUM($G109:V109)*$E109,SUM($G109:V109)-SUM($AK109:AY109),ROUND(SUM($G109:V109)*$E109,2))))))</f>
        <v/>
      </c>
      <c r="BA109" s="195" t="str">
        <f>IF($C109="","",IF(W$80="","",IF(W$80="Faza inwest.",0,IF($C109=SUM($AK109:AZ109),0,IF(SUM($G109:W109)-SUM($AK109:AZ109)&lt;=SUM($G109:W109)*$E109,SUM($G109:W109)-SUM($AK109:AZ109),ROUND(SUM($G109:W109)*$E109,2))))))</f>
        <v/>
      </c>
      <c r="BB109" s="195" t="str">
        <f>IF($C109="","",IF(X$80="","",IF(X$80="Faza inwest.",0,IF($C109=SUM($AK109:BA109),0,IF(SUM($G109:X109)-SUM($AK109:BA109)&lt;=SUM($G109:X109)*$E109,SUM($G109:X109)-SUM($AK109:BA109),ROUND(SUM($G109:X109)*$E109,2))))))</f>
        <v/>
      </c>
      <c r="BC109" s="195" t="str">
        <f>IF($C109="","",IF(Y$80="","",IF(Y$80="Faza inwest.",0,IF($C109=SUM($AK109:BB109),0,IF(SUM($G109:Y109)-SUM($AK109:BB109)&lt;=SUM($G109:Y109)*$E109,SUM($G109:Y109)-SUM($AK109:BB109),ROUND(SUM($G109:Y109)*$E109,2))))))</f>
        <v/>
      </c>
      <c r="BD109" s="195" t="str">
        <f>IF($C109="","",IF(Z$80="","",IF(Z$80="Faza inwest.",0,IF($C109=SUM($AK109:BC109),0,IF(SUM($G109:Z109)-SUM($AK109:BC109)&lt;=SUM($G109:Z109)*$E109,SUM($G109:Z109)-SUM($AK109:BC109),ROUND(SUM($G109:Z109)*$E109,2))))))</f>
        <v/>
      </c>
      <c r="BE109" s="195" t="str">
        <f>IF($C109="","",IF(AA$80="","",IF(AA$80="Faza inwest.",0,IF($C109=SUM($AK109:BD109),0,IF(SUM($G109:AA109)-SUM($AK109:BD109)&lt;=SUM($G109:AA109)*$E109,SUM($G109:AA109)-SUM($AK109:BD109),ROUND(SUM($G109:AA109)*$E109,2))))))</f>
        <v/>
      </c>
      <c r="BF109" s="195" t="str">
        <f>IF($C109="","",IF(AB$80="","",IF(AB$80="Faza inwest.",0,IF($C109=SUM($AK109:BE109),0,IF(SUM($G109:AB109)-SUM($AK109:BE109)&lt;=SUM($G109:AB109)*$E109,SUM($G109:AB109)-SUM($AK109:BE109),ROUND(SUM($G109:AB109)*$E109,2))))))</f>
        <v/>
      </c>
      <c r="BG109" s="195" t="str">
        <f>IF($C109="","",IF(AC$80="","",IF(AC$80="Faza inwest.",0,IF($C109=SUM($AK109:BF109),0,IF(SUM($G109:AC109)-SUM($AK109:BF109)&lt;=SUM($G109:AC109)*$E109,SUM($G109:AC109)-SUM($AK109:BF109),ROUND(SUM($G109:AC109)*$E109,2))))))</f>
        <v/>
      </c>
      <c r="BH109" s="195" t="str">
        <f>IF($C109="","",IF(AD$80="","",IF(AD$80="Faza inwest.",0,IF($C109=SUM($AK109:BG109),0,IF(SUM($G109:AD109)-SUM($AK109:BG109)&lt;=SUM($G109:AD109)*$E109,SUM($G109:AD109)-SUM($AK109:BG109),ROUND(SUM($G109:AD109)*$E109,2))))))</f>
        <v/>
      </c>
      <c r="BI109" s="195" t="str">
        <f>IF($C109="","",IF(AE$80="","",IF(AE$80="Faza inwest.",0,IF($C109=SUM($AK109:BH109),0,IF(SUM($G109:AE109)-SUM($AK109:BH109)&lt;=SUM($G109:AE109)*$E109,SUM($G109:AE109)-SUM($AK109:BH109),ROUND(SUM($G109:AE109)*$E109,2))))))</f>
        <v/>
      </c>
      <c r="BJ109" s="195" t="str">
        <f>IF($C109="","",IF(AF$80="","",IF(AF$80="Faza inwest.",0,IF($C109=SUM($AK109:BI109),0,IF(SUM($G109:AF109)-SUM($AK109:BI109)&lt;=SUM($G109:AF109)*$E109,SUM($G109:AF109)-SUM($AK109:BI109),ROUND(SUM($G109:AF109)*$E109,2))))))</f>
        <v/>
      </c>
      <c r="BK109" s="195" t="str">
        <f>IF($C109="","",IF(AG$80="","",IF(AG$80="Faza inwest.",0,IF($C109=SUM($AK109:BJ109),0,IF(SUM($G109:AG109)-SUM($AK109:BJ109)&lt;=SUM($G109:AG109)*$E109,SUM($G109:AG109)-SUM($AK109:BJ109),ROUND(SUM($G109:AG109)*$E109,2))))))</f>
        <v/>
      </c>
      <c r="BL109" s="195" t="str">
        <f>IF($C109="","",IF(AH$80="","",IF(AH$80="Faza inwest.",0,IF($C109=SUM($AK109:BK109),0,IF(SUM($G109:AH109)-SUM($AK109:BK109)&lt;=SUM($G109:AH109)*$E109,SUM($G109:AH109)-SUM($AK109:BK109),ROUND(SUM($G109:AH109)*$E109,2))))))</f>
        <v/>
      </c>
      <c r="BM109" s="195" t="str">
        <f>IF($C109="","",IF(AI$80="","",IF(AI$80="Faza inwest.",0,IF($C109=SUM($AK109:BL109),0,IF(SUM($G109:AI109)-SUM($AK109:BL109)&lt;=SUM($G109:AI109)*$E109,SUM($G109:AI109)-SUM($AK109:BL109),ROUND(SUM($G109:AI109)*$E109,2))))))</f>
        <v/>
      </c>
      <c r="BN109" s="195" t="str">
        <f>IF($C109="","",IF(AJ$80="","",IF(AJ$80="Faza inwest.",0,IF($C109=SUM($AK109:BM109),0,IF(SUM($G109:AJ109)-SUM($AK109:BM109)&lt;=SUM($G109:AJ109)*$E109,SUM($G109:AJ109)-SUM($AK109:BM109),ROUND(SUM($G109:AJ109)*$E109,2))))))</f>
        <v/>
      </c>
    </row>
    <row r="110" spans="1:66" s="70" customFormat="1">
      <c r="A110" s="94" t="str">
        <f>IF(Dane!A79="","",Dane!A79)</f>
        <v/>
      </c>
      <c r="B110" s="204" t="str">
        <f>IF(Dane!B79="","",Dane!B79)</f>
        <v/>
      </c>
      <c r="C110" s="204" t="str">
        <f>IF(Dane!C79="","",Dane!C79)</f>
        <v/>
      </c>
      <c r="D110" s="278" t="str">
        <f>IF(Dane!D79="","",Dane!D79)</f>
        <v/>
      </c>
      <c r="E110" s="601" t="str">
        <f>IF(Dane!E79="","",Dane!E79)</f>
        <v/>
      </c>
      <c r="F110" s="193" t="str">
        <f>IF(Dane!F79="","",Dane!F79)</f>
        <v/>
      </c>
      <c r="G110" s="195" t="str">
        <f>IF(Dane!G79="","",Dane!G79)</f>
        <v/>
      </c>
      <c r="H110" s="195" t="str">
        <f>IF(Dane!H79="","",Dane!H79)</f>
        <v/>
      </c>
      <c r="I110" s="195" t="str">
        <f>IF(Dane!I79="","",Dane!I79)</f>
        <v/>
      </c>
      <c r="J110" s="195" t="str">
        <f>IF(Dane!J79="","",Dane!J79)</f>
        <v/>
      </c>
      <c r="K110" s="195" t="str">
        <f>IF(Dane!K79="","",Dane!K79)</f>
        <v/>
      </c>
      <c r="L110" s="195" t="str">
        <f>IF(Dane!L79="","",Dane!L79)</f>
        <v/>
      </c>
      <c r="M110" s="195" t="str">
        <f>IF(Dane!M79="","",Dane!M79)</f>
        <v/>
      </c>
      <c r="N110" s="195" t="str">
        <f>IF(Dane!N79="","",Dane!N79)</f>
        <v/>
      </c>
      <c r="O110" s="195" t="str">
        <f>IF(Dane!O79="","",Dane!O79)</f>
        <v/>
      </c>
      <c r="P110" s="195" t="str">
        <f>IF(Dane!P79="","",Dane!P79)</f>
        <v/>
      </c>
      <c r="Q110" s="195" t="str">
        <f>IF(Dane!Q79="","",Dane!Q79)</f>
        <v/>
      </c>
      <c r="R110" s="195" t="str">
        <f>IF(Dane!R79="","",Dane!R79)</f>
        <v/>
      </c>
      <c r="S110" s="195" t="str">
        <f>IF(Dane!S79="","",Dane!S79)</f>
        <v/>
      </c>
      <c r="T110" s="195" t="str">
        <f>IF(Dane!T79="","",Dane!T79)</f>
        <v/>
      </c>
      <c r="U110" s="195" t="str">
        <f>IF(Dane!U79="","",Dane!U79)</f>
        <v/>
      </c>
      <c r="V110" s="195" t="str">
        <f>IF(Dane!V79="","",Dane!V79)</f>
        <v/>
      </c>
      <c r="W110" s="195" t="str">
        <f>IF(Dane!W79="","",Dane!W79)</f>
        <v/>
      </c>
      <c r="X110" s="195" t="str">
        <f>IF(Dane!X79="","",Dane!X79)</f>
        <v/>
      </c>
      <c r="Y110" s="195" t="str">
        <f>IF(Dane!Y79="","",Dane!Y79)</f>
        <v/>
      </c>
      <c r="Z110" s="195" t="str">
        <f>IF(Dane!Z79="","",Dane!Z79)</f>
        <v/>
      </c>
      <c r="AA110" s="195" t="str">
        <f>IF(Dane!AA79="","",Dane!AA79)</f>
        <v/>
      </c>
      <c r="AB110" s="195" t="str">
        <f>IF(Dane!AB79="","",Dane!AB79)</f>
        <v/>
      </c>
      <c r="AC110" s="195" t="str">
        <f>IF(Dane!AC79="","",Dane!AC79)</f>
        <v/>
      </c>
      <c r="AD110" s="195" t="str">
        <f>IF(Dane!AD79="","",Dane!AD79)</f>
        <v/>
      </c>
      <c r="AE110" s="195" t="str">
        <f>IF(Dane!AE79="","",Dane!AE79)</f>
        <v/>
      </c>
      <c r="AF110" s="195" t="str">
        <f>IF(Dane!AF79="","",Dane!AF79)</f>
        <v/>
      </c>
      <c r="AG110" s="195" t="str">
        <f>IF(Dane!AG79="","",Dane!AG79)</f>
        <v/>
      </c>
      <c r="AH110" s="195" t="str">
        <f>IF(Dane!AH79="","",Dane!AH79)</f>
        <v/>
      </c>
      <c r="AI110" s="195" t="str">
        <f>IF(Dane!AI79="","",Dane!AI79)</f>
        <v/>
      </c>
      <c r="AJ110" s="195" t="str">
        <f>IF(Dane!AJ79="","",Dane!AJ79)</f>
        <v/>
      </c>
      <c r="AK110" s="195" t="str">
        <f>IF($C110="","",IF(H$80="","",IF(G$80="Faza inwest.",0,ROUND(SUM($G110:G110)*$E110,2))))</f>
        <v/>
      </c>
      <c r="AL110" s="195" t="str">
        <f>IF($C110="","",IF(H$80="","",IF(H$80="Faza inwest.",0,IF($C110=SUM($AK110:AK110),0,IF(SUM($G110:H110)-SUM($AK110:AK110)&lt;=SUM($G110:H110)*$E110,SUM($G110:H110)-SUM($AK110:AK110),ROUND(SUM($G110:H110)*$E110,2))))))</f>
        <v/>
      </c>
      <c r="AM110" s="195" t="str">
        <f>IF($C110="","",IF(I$80="","",IF(I$80="Faza inwest.",0,IF($C110=SUM($AK110:AL110),0,IF(SUM($G110:I110)-SUM($AK110:AL110)&lt;=SUM($G110:I110)*$E110,SUM($G110:I110)-SUM($AK110:AL110),ROUND(SUM($G110:I110)*$E110,2))))))</f>
        <v/>
      </c>
      <c r="AN110" s="195" t="str">
        <f>IF($C110="","",IF(J$80="","",IF(J$80="Faza inwest.",0,IF($C110=SUM($AK110:AM110),0,IF(SUM($G110:J110)-SUM($AK110:AM110)&lt;=SUM($G110:J110)*$E110,SUM($G110:J110)-SUM($AK110:AM110),ROUND(SUM($G110:J110)*$E110,2))))))</f>
        <v/>
      </c>
      <c r="AO110" s="195" t="str">
        <f>IF($C110="","",IF(K$80="","",IF(K$80="Faza inwest.",0,IF($C110=SUM($AK110:AN110),0,IF(SUM($G110:K110)-SUM($AK110:AN110)&lt;=SUM($G110:K110)*$E110,SUM($G110:K110)-SUM($AK110:AN110),ROUND(SUM($G110:K110)*$E110,2))))))</f>
        <v/>
      </c>
      <c r="AP110" s="195" t="str">
        <f>IF($C110="","",IF(L$80="","",IF(L$80="Faza inwest.",0,IF($C110=SUM($AK110:AO110),0,IF(SUM($G110:L110)-SUM($AK110:AO110)&lt;=SUM($G110:L110)*$E110,SUM($G110:L110)-SUM($AK110:AO110),ROUND(SUM($G110:L110)*$E110,2))))))</f>
        <v/>
      </c>
      <c r="AQ110" s="195" t="str">
        <f>IF($C110="","",IF(M$80="","",IF(M$80="Faza inwest.",0,IF($C110=SUM($AK110:AP110),0,IF(SUM($G110:M110)-SUM($AK110:AP110)&lt;=SUM($G110:M110)*$E110,SUM($G110:M110)-SUM($AK110:AP110),ROUND(SUM($G110:M110)*$E110,2))))))</f>
        <v/>
      </c>
      <c r="AR110" s="195" t="str">
        <f>IF($C110="","",IF(N$80="","",IF(N$80="Faza inwest.",0,IF($C110=SUM($AK110:AQ110),0,IF(SUM($G110:N110)-SUM($AK110:AQ110)&lt;=SUM($G110:N110)*$E110,SUM($G110:N110)-SUM($AK110:AQ110),ROUND(SUM($G110:N110)*$E110,2))))))</f>
        <v/>
      </c>
      <c r="AS110" s="195" t="str">
        <f>IF($C110="","",IF(O$80="","",IF(O$80="Faza inwest.",0,IF($C110=SUM($AK110:AR110),0,IF(SUM($G110:O110)-SUM($AK110:AR110)&lt;=SUM($G110:O110)*$E110,SUM($G110:O110)-SUM($AK110:AR110),ROUND(SUM($G110:O110)*$E110,2))))))</f>
        <v/>
      </c>
      <c r="AT110" s="195" t="str">
        <f>IF($C110="","",IF(P$80="","",IF(P$80="Faza inwest.",0,IF($C110=SUM($AK110:AS110),0,IF(SUM($G110:P110)-SUM($AK110:AS110)&lt;=SUM($G110:P110)*$E110,SUM($G110:P110)-SUM($AK110:AS110),ROUND(SUM($G110:P110)*$E110,2))))))</f>
        <v/>
      </c>
      <c r="AU110" s="195" t="str">
        <f>IF($C110="","",IF(Q$80="","",IF(Q$80="Faza inwest.",0,IF($C110=SUM($AK110:AT110),0,IF(SUM($G110:Q110)-SUM($AK110:AT110)&lt;=SUM($G110:Q110)*$E110,SUM($G110:Q110)-SUM($AK110:AT110),ROUND(SUM($G110:Q110)*$E110,2))))))</f>
        <v/>
      </c>
      <c r="AV110" s="195" t="str">
        <f>IF($C110="","",IF(R$80="","",IF(R$80="Faza inwest.",0,IF($C110=SUM($AK110:AU110),0,IF(SUM($G110:R110)-SUM($AK110:AU110)&lt;=SUM($G110:R110)*$E110,SUM($G110:R110)-SUM($AK110:AU110),ROUND(SUM($G110:R110)*$E110,2))))))</f>
        <v/>
      </c>
      <c r="AW110" s="195" t="str">
        <f>IF($C110="","",IF(S$80="","",IF(S$80="Faza inwest.",0,IF($C110=SUM($AK110:AV110),0,IF(SUM($G110:S110)-SUM($AK110:AV110)&lt;=SUM($G110:S110)*$E110,SUM($G110:S110)-SUM($AK110:AV110),ROUND(SUM($G110:S110)*$E110,2))))))</f>
        <v/>
      </c>
      <c r="AX110" s="195" t="str">
        <f>IF($C110="","",IF(T$80="","",IF(T$80="Faza inwest.",0,IF($C110=SUM($AK110:AW110),0,IF(SUM($G110:T110)-SUM($AK110:AW110)&lt;=SUM($G110:T110)*$E110,SUM($G110:T110)-SUM($AK110:AW110),ROUND(SUM($G110:T110)*$E110,2))))))</f>
        <v/>
      </c>
      <c r="AY110" s="195" t="str">
        <f>IF($C110="","",IF(U$80="","",IF(U$80="Faza inwest.",0,IF($C110=SUM($AK110:AX110),0,IF(SUM($G110:U110)-SUM($AK110:AX110)&lt;=SUM($G110:U110)*$E110,SUM($G110:U110)-SUM($AK110:AX110),ROUND(SUM($G110:U110)*$E110,2))))))</f>
        <v/>
      </c>
      <c r="AZ110" s="195" t="str">
        <f>IF($C110="","",IF(V$80="","",IF(V$80="Faza inwest.",0,IF($C110=SUM($AK110:AY110),0,IF(SUM($G110:V110)-SUM($AK110:AY110)&lt;=SUM($G110:V110)*$E110,SUM($G110:V110)-SUM($AK110:AY110),ROUND(SUM($G110:V110)*$E110,2))))))</f>
        <v/>
      </c>
      <c r="BA110" s="195" t="str">
        <f>IF($C110="","",IF(W$80="","",IF(W$80="Faza inwest.",0,IF($C110=SUM($AK110:AZ110),0,IF(SUM($G110:W110)-SUM($AK110:AZ110)&lt;=SUM($G110:W110)*$E110,SUM($G110:W110)-SUM($AK110:AZ110),ROUND(SUM($G110:W110)*$E110,2))))))</f>
        <v/>
      </c>
      <c r="BB110" s="195" t="str">
        <f>IF($C110="","",IF(X$80="","",IF(X$80="Faza inwest.",0,IF($C110=SUM($AK110:BA110),0,IF(SUM($G110:X110)-SUM($AK110:BA110)&lt;=SUM($G110:X110)*$E110,SUM($G110:X110)-SUM($AK110:BA110),ROUND(SUM($G110:X110)*$E110,2))))))</f>
        <v/>
      </c>
      <c r="BC110" s="195" t="str">
        <f>IF($C110="","",IF(Y$80="","",IF(Y$80="Faza inwest.",0,IF($C110=SUM($AK110:BB110),0,IF(SUM($G110:Y110)-SUM($AK110:BB110)&lt;=SUM($G110:Y110)*$E110,SUM($G110:Y110)-SUM($AK110:BB110),ROUND(SUM($G110:Y110)*$E110,2))))))</f>
        <v/>
      </c>
      <c r="BD110" s="195" t="str">
        <f>IF($C110="","",IF(Z$80="","",IF(Z$80="Faza inwest.",0,IF($C110=SUM($AK110:BC110),0,IF(SUM($G110:Z110)-SUM($AK110:BC110)&lt;=SUM($G110:Z110)*$E110,SUM($G110:Z110)-SUM($AK110:BC110),ROUND(SUM($G110:Z110)*$E110,2))))))</f>
        <v/>
      </c>
      <c r="BE110" s="195" t="str">
        <f>IF($C110="","",IF(AA$80="","",IF(AA$80="Faza inwest.",0,IF($C110=SUM($AK110:BD110),0,IF(SUM($G110:AA110)-SUM($AK110:BD110)&lt;=SUM($G110:AA110)*$E110,SUM($G110:AA110)-SUM($AK110:BD110),ROUND(SUM($G110:AA110)*$E110,2))))))</f>
        <v/>
      </c>
      <c r="BF110" s="195" t="str">
        <f>IF($C110="","",IF(AB$80="","",IF(AB$80="Faza inwest.",0,IF($C110=SUM($AK110:BE110),0,IF(SUM($G110:AB110)-SUM($AK110:BE110)&lt;=SUM($G110:AB110)*$E110,SUM($G110:AB110)-SUM($AK110:BE110),ROUND(SUM($G110:AB110)*$E110,2))))))</f>
        <v/>
      </c>
      <c r="BG110" s="195" t="str">
        <f>IF($C110="","",IF(AC$80="","",IF(AC$80="Faza inwest.",0,IF($C110=SUM($AK110:BF110),0,IF(SUM($G110:AC110)-SUM($AK110:BF110)&lt;=SUM($G110:AC110)*$E110,SUM($G110:AC110)-SUM($AK110:BF110),ROUND(SUM($G110:AC110)*$E110,2))))))</f>
        <v/>
      </c>
      <c r="BH110" s="195" t="str">
        <f>IF($C110="","",IF(AD$80="","",IF(AD$80="Faza inwest.",0,IF($C110=SUM($AK110:BG110),0,IF(SUM($G110:AD110)-SUM($AK110:BG110)&lt;=SUM($G110:AD110)*$E110,SUM($G110:AD110)-SUM($AK110:BG110),ROUND(SUM($G110:AD110)*$E110,2))))))</f>
        <v/>
      </c>
      <c r="BI110" s="195" t="str">
        <f>IF($C110="","",IF(AE$80="","",IF(AE$80="Faza inwest.",0,IF($C110=SUM($AK110:BH110),0,IF(SUM($G110:AE110)-SUM($AK110:BH110)&lt;=SUM($G110:AE110)*$E110,SUM($G110:AE110)-SUM($AK110:BH110),ROUND(SUM($G110:AE110)*$E110,2))))))</f>
        <v/>
      </c>
      <c r="BJ110" s="195" t="str">
        <f>IF($C110="","",IF(AF$80="","",IF(AF$80="Faza inwest.",0,IF($C110=SUM($AK110:BI110),0,IF(SUM($G110:AF110)-SUM($AK110:BI110)&lt;=SUM($G110:AF110)*$E110,SUM($G110:AF110)-SUM($AK110:BI110),ROUND(SUM($G110:AF110)*$E110,2))))))</f>
        <v/>
      </c>
      <c r="BK110" s="195" t="str">
        <f>IF($C110="","",IF(AG$80="","",IF(AG$80="Faza inwest.",0,IF($C110=SUM($AK110:BJ110),0,IF(SUM($G110:AG110)-SUM($AK110:BJ110)&lt;=SUM($G110:AG110)*$E110,SUM($G110:AG110)-SUM($AK110:BJ110),ROUND(SUM($G110:AG110)*$E110,2))))))</f>
        <v/>
      </c>
      <c r="BL110" s="195" t="str">
        <f>IF($C110="","",IF(AH$80="","",IF(AH$80="Faza inwest.",0,IF($C110=SUM($AK110:BK110),0,IF(SUM($G110:AH110)-SUM($AK110:BK110)&lt;=SUM($G110:AH110)*$E110,SUM($G110:AH110)-SUM($AK110:BK110),ROUND(SUM($G110:AH110)*$E110,2))))))</f>
        <v/>
      </c>
      <c r="BM110" s="195" t="str">
        <f>IF($C110="","",IF(AI$80="","",IF(AI$80="Faza inwest.",0,IF($C110=SUM($AK110:BL110),0,IF(SUM($G110:AI110)-SUM($AK110:BL110)&lt;=SUM($G110:AI110)*$E110,SUM($G110:AI110)-SUM($AK110:BL110),ROUND(SUM($G110:AI110)*$E110,2))))))</f>
        <v/>
      </c>
      <c r="BN110" s="195" t="str">
        <f>IF($C110="","",IF(AJ$80="","",IF(AJ$80="Faza inwest.",0,IF($C110=SUM($AK110:BM110),0,IF(SUM($G110:AJ110)-SUM($AK110:BM110)&lt;=SUM($G110:AJ110)*$E110,SUM($G110:AJ110)-SUM($AK110:BM110),ROUND(SUM($G110:AJ110)*$E110,2))))))</f>
        <v/>
      </c>
    </row>
    <row r="111" spans="1:66" s="70" customFormat="1">
      <c r="A111" s="94" t="str">
        <f>IF(Dane!A80="","",Dane!A80)</f>
        <v/>
      </c>
      <c r="B111" s="204" t="str">
        <f>IF(Dane!B80="","",Dane!B80)</f>
        <v/>
      </c>
      <c r="C111" s="204" t="str">
        <f>IF(Dane!C80="","",Dane!C80)</f>
        <v/>
      </c>
      <c r="D111" s="278" t="str">
        <f>IF(Dane!D80="","",Dane!D80)</f>
        <v/>
      </c>
      <c r="E111" s="601" t="str">
        <f>IF(Dane!E80="","",Dane!E80)</f>
        <v/>
      </c>
      <c r="F111" s="193" t="str">
        <f>IF(Dane!F80="","",Dane!F80)</f>
        <v/>
      </c>
      <c r="G111" s="195" t="str">
        <f>IF(Dane!G80="","",Dane!G80)</f>
        <v/>
      </c>
      <c r="H111" s="195" t="str">
        <f>IF(Dane!H80="","",Dane!H80)</f>
        <v/>
      </c>
      <c r="I111" s="195" t="str">
        <f>IF(Dane!I80="","",Dane!I80)</f>
        <v/>
      </c>
      <c r="J111" s="195" t="str">
        <f>IF(Dane!J80="","",Dane!J80)</f>
        <v/>
      </c>
      <c r="K111" s="195" t="str">
        <f>IF(Dane!K80="","",Dane!K80)</f>
        <v/>
      </c>
      <c r="L111" s="195" t="str">
        <f>IF(Dane!L80="","",Dane!L80)</f>
        <v/>
      </c>
      <c r="M111" s="195" t="str">
        <f>IF(Dane!M80="","",Dane!M80)</f>
        <v/>
      </c>
      <c r="N111" s="195" t="str">
        <f>IF(Dane!N80="","",Dane!N80)</f>
        <v/>
      </c>
      <c r="O111" s="195" t="str">
        <f>IF(Dane!O80="","",Dane!O80)</f>
        <v/>
      </c>
      <c r="P111" s="195" t="str">
        <f>IF(Dane!P80="","",Dane!P80)</f>
        <v/>
      </c>
      <c r="Q111" s="195" t="str">
        <f>IF(Dane!Q80="","",Dane!Q80)</f>
        <v/>
      </c>
      <c r="R111" s="195" t="str">
        <f>IF(Dane!R80="","",Dane!R80)</f>
        <v/>
      </c>
      <c r="S111" s="195" t="str">
        <f>IF(Dane!S80="","",Dane!S80)</f>
        <v/>
      </c>
      <c r="T111" s="195" t="str">
        <f>IF(Dane!T80="","",Dane!T80)</f>
        <v/>
      </c>
      <c r="U111" s="195" t="str">
        <f>IF(Dane!U80="","",Dane!U80)</f>
        <v/>
      </c>
      <c r="V111" s="195" t="str">
        <f>IF(Dane!V80="","",Dane!V80)</f>
        <v/>
      </c>
      <c r="W111" s="195" t="str">
        <f>IF(Dane!W80="","",Dane!W80)</f>
        <v/>
      </c>
      <c r="X111" s="195" t="str">
        <f>IF(Dane!X80="","",Dane!X80)</f>
        <v/>
      </c>
      <c r="Y111" s="195" t="str">
        <f>IF(Dane!Y80="","",Dane!Y80)</f>
        <v/>
      </c>
      <c r="Z111" s="195" t="str">
        <f>IF(Dane!Z80="","",Dane!Z80)</f>
        <v/>
      </c>
      <c r="AA111" s="195" t="str">
        <f>IF(Dane!AA80="","",Dane!AA80)</f>
        <v/>
      </c>
      <c r="AB111" s="195" t="str">
        <f>IF(Dane!AB80="","",Dane!AB80)</f>
        <v/>
      </c>
      <c r="AC111" s="195" t="str">
        <f>IF(Dane!AC80="","",Dane!AC80)</f>
        <v/>
      </c>
      <c r="AD111" s="195" t="str">
        <f>IF(Dane!AD80="","",Dane!AD80)</f>
        <v/>
      </c>
      <c r="AE111" s="195" t="str">
        <f>IF(Dane!AE80="","",Dane!AE80)</f>
        <v/>
      </c>
      <c r="AF111" s="195" t="str">
        <f>IF(Dane!AF80="","",Dane!AF80)</f>
        <v/>
      </c>
      <c r="AG111" s="195" t="str">
        <f>IF(Dane!AG80="","",Dane!AG80)</f>
        <v/>
      </c>
      <c r="AH111" s="195" t="str">
        <f>IF(Dane!AH80="","",Dane!AH80)</f>
        <v/>
      </c>
      <c r="AI111" s="195" t="str">
        <f>IF(Dane!AI80="","",Dane!AI80)</f>
        <v/>
      </c>
      <c r="AJ111" s="195" t="str">
        <f>IF(Dane!AJ80="","",Dane!AJ80)</f>
        <v/>
      </c>
      <c r="AK111" s="195" t="str">
        <f>IF($C111="","",IF(H$80="","",IF(G$80="Faza inwest.",0,ROUND(SUM($G111:G111)*$E111,2))))</f>
        <v/>
      </c>
      <c r="AL111" s="195" t="str">
        <f>IF($C111="","",IF(H$80="","",IF(H$80="Faza inwest.",0,IF($C111=SUM($AK111:AK111),0,IF(SUM($G111:H111)-SUM($AK111:AK111)&lt;=SUM($G111:H111)*$E111,SUM($G111:H111)-SUM($AK111:AK111),ROUND(SUM($G111:H111)*$E111,2))))))</f>
        <v/>
      </c>
      <c r="AM111" s="195" t="str">
        <f>IF($C111="","",IF(I$80="","",IF(I$80="Faza inwest.",0,IF($C111=SUM($AK111:AL111),0,IF(SUM($G111:I111)-SUM($AK111:AL111)&lt;=SUM($G111:I111)*$E111,SUM($G111:I111)-SUM($AK111:AL111),ROUND(SUM($G111:I111)*$E111,2))))))</f>
        <v/>
      </c>
      <c r="AN111" s="195" t="str">
        <f>IF($C111="","",IF(J$80="","",IF(J$80="Faza inwest.",0,IF($C111=SUM($AK111:AM111),0,IF(SUM($G111:J111)-SUM($AK111:AM111)&lt;=SUM($G111:J111)*$E111,SUM($G111:J111)-SUM($AK111:AM111),ROUND(SUM($G111:J111)*$E111,2))))))</f>
        <v/>
      </c>
      <c r="AO111" s="195" t="str">
        <f>IF($C111="","",IF(K$80="","",IF(K$80="Faza inwest.",0,IF($C111=SUM($AK111:AN111),0,IF(SUM($G111:K111)-SUM($AK111:AN111)&lt;=SUM($G111:K111)*$E111,SUM($G111:K111)-SUM($AK111:AN111),ROUND(SUM($G111:K111)*$E111,2))))))</f>
        <v/>
      </c>
      <c r="AP111" s="195" t="str">
        <f>IF($C111="","",IF(L$80="","",IF(L$80="Faza inwest.",0,IF($C111=SUM($AK111:AO111),0,IF(SUM($G111:L111)-SUM($AK111:AO111)&lt;=SUM($G111:L111)*$E111,SUM($G111:L111)-SUM($AK111:AO111),ROUND(SUM($G111:L111)*$E111,2))))))</f>
        <v/>
      </c>
      <c r="AQ111" s="195" t="str">
        <f>IF($C111="","",IF(M$80="","",IF(M$80="Faza inwest.",0,IF($C111=SUM($AK111:AP111),0,IF(SUM($G111:M111)-SUM($AK111:AP111)&lt;=SUM($G111:M111)*$E111,SUM($G111:M111)-SUM($AK111:AP111),ROUND(SUM($G111:M111)*$E111,2))))))</f>
        <v/>
      </c>
      <c r="AR111" s="195" t="str">
        <f>IF($C111="","",IF(N$80="","",IF(N$80="Faza inwest.",0,IF($C111=SUM($AK111:AQ111),0,IF(SUM($G111:N111)-SUM($AK111:AQ111)&lt;=SUM($G111:N111)*$E111,SUM($G111:N111)-SUM($AK111:AQ111),ROUND(SUM($G111:N111)*$E111,2))))))</f>
        <v/>
      </c>
      <c r="AS111" s="195" t="str">
        <f>IF($C111="","",IF(O$80="","",IF(O$80="Faza inwest.",0,IF($C111=SUM($AK111:AR111),0,IF(SUM($G111:O111)-SUM($AK111:AR111)&lt;=SUM($G111:O111)*$E111,SUM($G111:O111)-SUM($AK111:AR111),ROUND(SUM($G111:O111)*$E111,2))))))</f>
        <v/>
      </c>
      <c r="AT111" s="195" t="str">
        <f>IF($C111="","",IF(P$80="","",IF(P$80="Faza inwest.",0,IF($C111=SUM($AK111:AS111),0,IF(SUM($G111:P111)-SUM($AK111:AS111)&lt;=SUM($G111:P111)*$E111,SUM($G111:P111)-SUM($AK111:AS111),ROUND(SUM($G111:P111)*$E111,2))))))</f>
        <v/>
      </c>
      <c r="AU111" s="195" t="str">
        <f>IF($C111="","",IF(Q$80="","",IF(Q$80="Faza inwest.",0,IF($C111=SUM($AK111:AT111),0,IF(SUM($G111:Q111)-SUM($AK111:AT111)&lt;=SUM($G111:Q111)*$E111,SUM($G111:Q111)-SUM($AK111:AT111),ROUND(SUM($G111:Q111)*$E111,2))))))</f>
        <v/>
      </c>
      <c r="AV111" s="195" t="str">
        <f>IF($C111="","",IF(R$80="","",IF(R$80="Faza inwest.",0,IF($C111=SUM($AK111:AU111),0,IF(SUM($G111:R111)-SUM($AK111:AU111)&lt;=SUM($G111:R111)*$E111,SUM($G111:R111)-SUM($AK111:AU111),ROUND(SUM($G111:R111)*$E111,2))))))</f>
        <v/>
      </c>
      <c r="AW111" s="195" t="str">
        <f>IF($C111="","",IF(S$80="","",IF(S$80="Faza inwest.",0,IF($C111=SUM($AK111:AV111),0,IF(SUM($G111:S111)-SUM($AK111:AV111)&lt;=SUM($G111:S111)*$E111,SUM($G111:S111)-SUM($AK111:AV111),ROUND(SUM($G111:S111)*$E111,2))))))</f>
        <v/>
      </c>
      <c r="AX111" s="195" t="str">
        <f>IF($C111="","",IF(T$80="","",IF(T$80="Faza inwest.",0,IF($C111=SUM($AK111:AW111),0,IF(SUM($G111:T111)-SUM($AK111:AW111)&lt;=SUM($G111:T111)*$E111,SUM($G111:T111)-SUM($AK111:AW111),ROUND(SUM($G111:T111)*$E111,2))))))</f>
        <v/>
      </c>
      <c r="AY111" s="195" t="str">
        <f>IF($C111="","",IF(U$80="","",IF(U$80="Faza inwest.",0,IF($C111=SUM($AK111:AX111),0,IF(SUM($G111:U111)-SUM($AK111:AX111)&lt;=SUM($G111:U111)*$E111,SUM($G111:U111)-SUM($AK111:AX111),ROUND(SUM($G111:U111)*$E111,2))))))</f>
        <v/>
      </c>
      <c r="AZ111" s="195" t="str">
        <f>IF($C111="","",IF(V$80="","",IF(V$80="Faza inwest.",0,IF($C111=SUM($AK111:AY111),0,IF(SUM($G111:V111)-SUM($AK111:AY111)&lt;=SUM($G111:V111)*$E111,SUM($G111:V111)-SUM($AK111:AY111),ROUND(SUM($G111:V111)*$E111,2))))))</f>
        <v/>
      </c>
      <c r="BA111" s="195" t="str">
        <f>IF($C111="","",IF(W$80="","",IF(W$80="Faza inwest.",0,IF($C111=SUM($AK111:AZ111),0,IF(SUM($G111:W111)-SUM($AK111:AZ111)&lt;=SUM($G111:W111)*$E111,SUM($G111:W111)-SUM($AK111:AZ111),ROUND(SUM($G111:W111)*$E111,2))))))</f>
        <v/>
      </c>
      <c r="BB111" s="195" t="str">
        <f>IF($C111="","",IF(X$80="","",IF(X$80="Faza inwest.",0,IF($C111=SUM($AK111:BA111),0,IF(SUM($G111:X111)-SUM($AK111:BA111)&lt;=SUM($G111:X111)*$E111,SUM($G111:X111)-SUM($AK111:BA111),ROUND(SUM($G111:X111)*$E111,2))))))</f>
        <v/>
      </c>
      <c r="BC111" s="195" t="str">
        <f>IF($C111="","",IF(Y$80="","",IF(Y$80="Faza inwest.",0,IF($C111=SUM($AK111:BB111),0,IF(SUM($G111:Y111)-SUM($AK111:BB111)&lt;=SUM($G111:Y111)*$E111,SUM($G111:Y111)-SUM($AK111:BB111),ROUND(SUM($G111:Y111)*$E111,2))))))</f>
        <v/>
      </c>
      <c r="BD111" s="195" t="str">
        <f>IF($C111="","",IF(Z$80="","",IF(Z$80="Faza inwest.",0,IF($C111=SUM($AK111:BC111),0,IF(SUM($G111:Z111)-SUM($AK111:BC111)&lt;=SUM($G111:Z111)*$E111,SUM($G111:Z111)-SUM($AK111:BC111),ROUND(SUM($G111:Z111)*$E111,2))))))</f>
        <v/>
      </c>
      <c r="BE111" s="195" t="str">
        <f>IF($C111="","",IF(AA$80="","",IF(AA$80="Faza inwest.",0,IF($C111=SUM($AK111:BD111),0,IF(SUM($G111:AA111)-SUM($AK111:BD111)&lt;=SUM($G111:AA111)*$E111,SUM($G111:AA111)-SUM($AK111:BD111),ROUND(SUM($G111:AA111)*$E111,2))))))</f>
        <v/>
      </c>
      <c r="BF111" s="195" t="str">
        <f>IF($C111="","",IF(AB$80="","",IF(AB$80="Faza inwest.",0,IF($C111=SUM($AK111:BE111),0,IF(SUM($G111:AB111)-SUM($AK111:BE111)&lt;=SUM($G111:AB111)*$E111,SUM($G111:AB111)-SUM($AK111:BE111),ROUND(SUM($G111:AB111)*$E111,2))))))</f>
        <v/>
      </c>
      <c r="BG111" s="195" t="str">
        <f>IF($C111="","",IF(AC$80="","",IF(AC$80="Faza inwest.",0,IF($C111=SUM($AK111:BF111),0,IF(SUM($G111:AC111)-SUM($AK111:BF111)&lt;=SUM($G111:AC111)*$E111,SUM($G111:AC111)-SUM($AK111:BF111),ROUND(SUM($G111:AC111)*$E111,2))))))</f>
        <v/>
      </c>
      <c r="BH111" s="195" t="str">
        <f>IF($C111="","",IF(AD$80="","",IF(AD$80="Faza inwest.",0,IF($C111=SUM($AK111:BG111),0,IF(SUM($G111:AD111)-SUM($AK111:BG111)&lt;=SUM($G111:AD111)*$E111,SUM($G111:AD111)-SUM($AK111:BG111),ROUND(SUM($G111:AD111)*$E111,2))))))</f>
        <v/>
      </c>
      <c r="BI111" s="195" t="str">
        <f>IF($C111="","",IF(AE$80="","",IF(AE$80="Faza inwest.",0,IF($C111=SUM($AK111:BH111),0,IF(SUM($G111:AE111)-SUM($AK111:BH111)&lt;=SUM($G111:AE111)*$E111,SUM($G111:AE111)-SUM($AK111:BH111),ROUND(SUM($G111:AE111)*$E111,2))))))</f>
        <v/>
      </c>
      <c r="BJ111" s="195" t="str">
        <f>IF($C111="","",IF(AF$80="","",IF(AF$80="Faza inwest.",0,IF($C111=SUM($AK111:BI111),0,IF(SUM($G111:AF111)-SUM($AK111:BI111)&lt;=SUM($G111:AF111)*$E111,SUM($G111:AF111)-SUM($AK111:BI111),ROUND(SUM($G111:AF111)*$E111,2))))))</f>
        <v/>
      </c>
      <c r="BK111" s="195" t="str">
        <f>IF($C111="","",IF(AG$80="","",IF(AG$80="Faza inwest.",0,IF($C111=SUM($AK111:BJ111),0,IF(SUM($G111:AG111)-SUM($AK111:BJ111)&lt;=SUM($G111:AG111)*$E111,SUM($G111:AG111)-SUM($AK111:BJ111),ROUND(SUM($G111:AG111)*$E111,2))))))</f>
        <v/>
      </c>
      <c r="BL111" s="195" t="str">
        <f>IF($C111="","",IF(AH$80="","",IF(AH$80="Faza inwest.",0,IF($C111=SUM($AK111:BK111),0,IF(SUM($G111:AH111)-SUM($AK111:BK111)&lt;=SUM($G111:AH111)*$E111,SUM($G111:AH111)-SUM($AK111:BK111),ROUND(SUM($G111:AH111)*$E111,2))))))</f>
        <v/>
      </c>
      <c r="BM111" s="195" t="str">
        <f>IF($C111="","",IF(AI$80="","",IF(AI$80="Faza inwest.",0,IF($C111=SUM($AK111:BL111),0,IF(SUM($G111:AI111)-SUM($AK111:BL111)&lt;=SUM($G111:AI111)*$E111,SUM($G111:AI111)-SUM($AK111:BL111),ROUND(SUM($G111:AI111)*$E111,2))))))</f>
        <v/>
      </c>
      <c r="BN111" s="195" t="str">
        <f>IF($C111="","",IF(AJ$80="","",IF(AJ$80="Faza inwest.",0,IF($C111=SUM($AK111:BM111),0,IF(SUM($G111:AJ111)-SUM($AK111:BM111)&lt;=SUM($G111:AJ111)*$E111,SUM($G111:AJ111)-SUM($AK111:BM111),ROUND(SUM($G111:AJ111)*$E111,2))))))</f>
        <v/>
      </c>
    </row>
    <row r="112" spans="1:66" s="70" customFormat="1">
      <c r="A112" s="94" t="str">
        <f>IF(Dane!A81="","",Dane!A81)</f>
        <v/>
      </c>
      <c r="B112" s="204" t="str">
        <f>IF(Dane!B81="","",Dane!B81)</f>
        <v/>
      </c>
      <c r="C112" s="204" t="str">
        <f>IF(Dane!C81="","",Dane!C81)</f>
        <v/>
      </c>
      <c r="D112" s="278" t="str">
        <f>IF(Dane!D81="","",Dane!D81)</f>
        <v/>
      </c>
      <c r="E112" s="601" t="str">
        <f>IF(Dane!E81="","",Dane!E81)</f>
        <v/>
      </c>
      <c r="F112" s="193" t="str">
        <f>IF(Dane!F81="","",Dane!F81)</f>
        <v/>
      </c>
      <c r="G112" s="195" t="str">
        <f>IF(Dane!G81="","",Dane!G81)</f>
        <v/>
      </c>
      <c r="H112" s="195" t="str">
        <f>IF(Dane!H81="","",Dane!H81)</f>
        <v/>
      </c>
      <c r="I112" s="195" t="str">
        <f>IF(Dane!I81="","",Dane!I81)</f>
        <v/>
      </c>
      <c r="J112" s="195" t="str">
        <f>IF(Dane!J81="","",Dane!J81)</f>
        <v/>
      </c>
      <c r="K112" s="195" t="str">
        <f>IF(Dane!K81="","",Dane!K81)</f>
        <v/>
      </c>
      <c r="L112" s="195" t="str">
        <f>IF(Dane!L81="","",Dane!L81)</f>
        <v/>
      </c>
      <c r="M112" s="195" t="str">
        <f>IF(Dane!M81="","",Dane!M81)</f>
        <v/>
      </c>
      <c r="N112" s="195" t="str">
        <f>IF(Dane!N81="","",Dane!N81)</f>
        <v/>
      </c>
      <c r="O112" s="195" t="str">
        <f>IF(Dane!O81="","",Dane!O81)</f>
        <v/>
      </c>
      <c r="P112" s="195" t="str">
        <f>IF(Dane!P81="","",Dane!P81)</f>
        <v/>
      </c>
      <c r="Q112" s="195" t="str">
        <f>IF(Dane!Q81="","",Dane!Q81)</f>
        <v/>
      </c>
      <c r="R112" s="195" t="str">
        <f>IF(Dane!R81="","",Dane!R81)</f>
        <v/>
      </c>
      <c r="S112" s="195" t="str">
        <f>IF(Dane!S81="","",Dane!S81)</f>
        <v/>
      </c>
      <c r="T112" s="195" t="str">
        <f>IF(Dane!T81="","",Dane!T81)</f>
        <v/>
      </c>
      <c r="U112" s="195" t="str">
        <f>IF(Dane!U81="","",Dane!U81)</f>
        <v/>
      </c>
      <c r="V112" s="195" t="str">
        <f>IF(Dane!V81="","",Dane!V81)</f>
        <v/>
      </c>
      <c r="W112" s="195" t="str">
        <f>IF(Dane!W81="","",Dane!W81)</f>
        <v/>
      </c>
      <c r="X112" s="195" t="str">
        <f>IF(Dane!X81="","",Dane!X81)</f>
        <v/>
      </c>
      <c r="Y112" s="195" t="str">
        <f>IF(Dane!Y81="","",Dane!Y81)</f>
        <v/>
      </c>
      <c r="Z112" s="195" t="str">
        <f>IF(Dane!Z81="","",Dane!Z81)</f>
        <v/>
      </c>
      <c r="AA112" s="195" t="str">
        <f>IF(Dane!AA81="","",Dane!AA81)</f>
        <v/>
      </c>
      <c r="AB112" s="195" t="str">
        <f>IF(Dane!AB81="","",Dane!AB81)</f>
        <v/>
      </c>
      <c r="AC112" s="195" t="str">
        <f>IF(Dane!AC81="","",Dane!AC81)</f>
        <v/>
      </c>
      <c r="AD112" s="195" t="str">
        <f>IF(Dane!AD81="","",Dane!AD81)</f>
        <v/>
      </c>
      <c r="AE112" s="195" t="str">
        <f>IF(Dane!AE81="","",Dane!AE81)</f>
        <v/>
      </c>
      <c r="AF112" s="195" t="str">
        <f>IF(Dane!AF81="","",Dane!AF81)</f>
        <v/>
      </c>
      <c r="AG112" s="195" t="str">
        <f>IF(Dane!AG81="","",Dane!AG81)</f>
        <v/>
      </c>
      <c r="AH112" s="195" t="str">
        <f>IF(Dane!AH81="","",Dane!AH81)</f>
        <v/>
      </c>
      <c r="AI112" s="195" t="str">
        <f>IF(Dane!AI81="","",Dane!AI81)</f>
        <v/>
      </c>
      <c r="AJ112" s="195" t="str">
        <f>IF(Dane!AJ81="","",Dane!AJ81)</f>
        <v/>
      </c>
      <c r="AK112" s="195" t="str">
        <f>IF($C112="","",IF(H$80="","",IF(G$80="Faza inwest.",0,ROUND(SUM($G112:G112)*$E112,2))))</f>
        <v/>
      </c>
      <c r="AL112" s="195" t="str">
        <f>IF($C112="","",IF(H$80="","",IF(H$80="Faza inwest.",0,IF($C112=SUM($AK112:AK112),0,IF(SUM($G112:H112)-SUM($AK112:AK112)&lt;=SUM($G112:H112)*$E112,SUM($G112:H112)-SUM($AK112:AK112),ROUND(SUM($G112:H112)*$E112,2))))))</f>
        <v/>
      </c>
      <c r="AM112" s="195" t="str">
        <f>IF($C112="","",IF(I$80="","",IF(I$80="Faza inwest.",0,IF($C112=SUM($AK112:AL112),0,IF(SUM($G112:I112)-SUM($AK112:AL112)&lt;=SUM($G112:I112)*$E112,SUM($G112:I112)-SUM($AK112:AL112),ROUND(SUM($G112:I112)*$E112,2))))))</f>
        <v/>
      </c>
      <c r="AN112" s="195" t="str">
        <f>IF($C112="","",IF(J$80="","",IF(J$80="Faza inwest.",0,IF($C112=SUM($AK112:AM112),0,IF(SUM($G112:J112)-SUM($AK112:AM112)&lt;=SUM($G112:J112)*$E112,SUM($G112:J112)-SUM($AK112:AM112),ROUND(SUM($G112:J112)*$E112,2))))))</f>
        <v/>
      </c>
      <c r="AO112" s="195" t="str">
        <f>IF($C112="","",IF(K$80="","",IF(K$80="Faza inwest.",0,IF($C112=SUM($AK112:AN112),0,IF(SUM($G112:K112)-SUM($AK112:AN112)&lt;=SUM($G112:K112)*$E112,SUM($G112:K112)-SUM($AK112:AN112),ROUND(SUM($G112:K112)*$E112,2))))))</f>
        <v/>
      </c>
      <c r="AP112" s="195" t="str">
        <f>IF($C112="","",IF(L$80="","",IF(L$80="Faza inwest.",0,IF($C112=SUM($AK112:AO112),0,IF(SUM($G112:L112)-SUM($AK112:AO112)&lt;=SUM($G112:L112)*$E112,SUM($G112:L112)-SUM($AK112:AO112),ROUND(SUM($G112:L112)*$E112,2))))))</f>
        <v/>
      </c>
      <c r="AQ112" s="195" t="str">
        <f>IF($C112="","",IF(M$80="","",IF(M$80="Faza inwest.",0,IF($C112=SUM($AK112:AP112),0,IF(SUM($G112:M112)-SUM($AK112:AP112)&lt;=SUM($G112:M112)*$E112,SUM($G112:M112)-SUM($AK112:AP112),ROUND(SUM($G112:M112)*$E112,2))))))</f>
        <v/>
      </c>
      <c r="AR112" s="195" t="str">
        <f>IF($C112="","",IF(N$80="","",IF(N$80="Faza inwest.",0,IF($C112=SUM($AK112:AQ112),0,IF(SUM($G112:N112)-SUM($AK112:AQ112)&lt;=SUM($G112:N112)*$E112,SUM($G112:N112)-SUM($AK112:AQ112),ROUND(SUM($G112:N112)*$E112,2))))))</f>
        <v/>
      </c>
      <c r="AS112" s="195" t="str">
        <f>IF($C112="","",IF(O$80="","",IF(O$80="Faza inwest.",0,IF($C112=SUM($AK112:AR112),0,IF(SUM($G112:O112)-SUM($AK112:AR112)&lt;=SUM($G112:O112)*$E112,SUM($G112:O112)-SUM($AK112:AR112),ROUND(SUM($G112:O112)*$E112,2))))))</f>
        <v/>
      </c>
      <c r="AT112" s="195" t="str">
        <f>IF($C112="","",IF(P$80="","",IF(P$80="Faza inwest.",0,IF($C112=SUM($AK112:AS112),0,IF(SUM($G112:P112)-SUM($AK112:AS112)&lt;=SUM($G112:P112)*$E112,SUM($G112:P112)-SUM($AK112:AS112),ROUND(SUM($G112:P112)*$E112,2))))))</f>
        <v/>
      </c>
      <c r="AU112" s="195" t="str">
        <f>IF($C112="","",IF(Q$80="","",IF(Q$80="Faza inwest.",0,IF($C112=SUM($AK112:AT112),0,IF(SUM($G112:Q112)-SUM($AK112:AT112)&lt;=SUM($G112:Q112)*$E112,SUM($G112:Q112)-SUM($AK112:AT112),ROUND(SUM($G112:Q112)*$E112,2))))))</f>
        <v/>
      </c>
      <c r="AV112" s="195" t="str">
        <f>IF($C112="","",IF(R$80="","",IF(R$80="Faza inwest.",0,IF($C112=SUM($AK112:AU112),0,IF(SUM($G112:R112)-SUM($AK112:AU112)&lt;=SUM($G112:R112)*$E112,SUM($G112:R112)-SUM($AK112:AU112),ROUND(SUM($G112:R112)*$E112,2))))))</f>
        <v/>
      </c>
      <c r="AW112" s="195" t="str">
        <f>IF($C112="","",IF(S$80="","",IF(S$80="Faza inwest.",0,IF($C112=SUM($AK112:AV112),0,IF(SUM($G112:S112)-SUM($AK112:AV112)&lt;=SUM($G112:S112)*$E112,SUM($G112:S112)-SUM($AK112:AV112),ROUND(SUM($G112:S112)*$E112,2))))))</f>
        <v/>
      </c>
      <c r="AX112" s="195" t="str">
        <f>IF($C112="","",IF(T$80="","",IF(T$80="Faza inwest.",0,IF($C112=SUM($AK112:AW112),0,IF(SUM($G112:T112)-SUM($AK112:AW112)&lt;=SUM($G112:T112)*$E112,SUM($G112:T112)-SUM($AK112:AW112),ROUND(SUM($G112:T112)*$E112,2))))))</f>
        <v/>
      </c>
      <c r="AY112" s="195" t="str">
        <f>IF($C112="","",IF(U$80="","",IF(U$80="Faza inwest.",0,IF($C112=SUM($AK112:AX112),0,IF(SUM($G112:U112)-SUM($AK112:AX112)&lt;=SUM($G112:U112)*$E112,SUM($G112:U112)-SUM($AK112:AX112),ROUND(SUM($G112:U112)*$E112,2))))))</f>
        <v/>
      </c>
      <c r="AZ112" s="195" t="str">
        <f>IF($C112="","",IF(V$80="","",IF(V$80="Faza inwest.",0,IF($C112=SUM($AK112:AY112),0,IF(SUM($G112:V112)-SUM($AK112:AY112)&lt;=SUM($G112:V112)*$E112,SUM($G112:V112)-SUM($AK112:AY112),ROUND(SUM($G112:V112)*$E112,2))))))</f>
        <v/>
      </c>
      <c r="BA112" s="195" t="str">
        <f>IF($C112="","",IF(W$80="","",IF(W$80="Faza inwest.",0,IF($C112=SUM($AK112:AZ112),0,IF(SUM($G112:W112)-SUM($AK112:AZ112)&lt;=SUM($G112:W112)*$E112,SUM($G112:W112)-SUM($AK112:AZ112),ROUND(SUM($G112:W112)*$E112,2))))))</f>
        <v/>
      </c>
      <c r="BB112" s="195" t="str">
        <f>IF($C112="","",IF(X$80="","",IF(X$80="Faza inwest.",0,IF($C112=SUM($AK112:BA112),0,IF(SUM($G112:X112)-SUM($AK112:BA112)&lt;=SUM($G112:X112)*$E112,SUM($G112:X112)-SUM($AK112:BA112),ROUND(SUM($G112:X112)*$E112,2))))))</f>
        <v/>
      </c>
      <c r="BC112" s="195" t="str">
        <f>IF($C112="","",IF(Y$80="","",IF(Y$80="Faza inwest.",0,IF($C112=SUM($AK112:BB112),0,IF(SUM($G112:Y112)-SUM($AK112:BB112)&lt;=SUM($G112:Y112)*$E112,SUM($G112:Y112)-SUM($AK112:BB112),ROUND(SUM($G112:Y112)*$E112,2))))))</f>
        <v/>
      </c>
      <c r="BD112" s="195" t="str">
        <f>IF($C112="","",IF(Z$80="","",IF(Z$80="Faza inwest.",0,IF($C112=SUM($AK112:BC112),0,IF(SUM($G112:Z112)-SUM($AK112:BC112)&lt;=SUM($G112:Z112)*$E112,SUM($G112:Z112)-SUM($AK112:BC112),ROUND(SUM($G112:Z112)*$E112,2))))))</f>
        <v/>
      </c>
      <c r="BE112" s="195" t="str">
        <f>IF($C112="","",IF(AA$80="","",IF(AA$80="Faza inwest.",0,IF($C112=SUM($AK112:BD112),0,IF(SUM($G112:AA112)-SUM($AK112:BD112)&lt;=SUM($G112:AA112)*$E112,SUM($G112:AA112)-SUM($AK112:BD112),ROUND(SUM($G112:AA112)*$E112,2))))))</f>
        <v/>
      </c>
      <c r="BF112" s="195" t="str">
        <f>IF($C112="","",IF(AB$80="","",IF(AB$80="Faza inwest.",0,IF($C112=SUM($AK112:BE112),0,IF(SUM($G112:AB112)-SUM($AK112:BE112)&lt;=SUM($G112:AB112)*$E112,SUM($G112:AB112)-SUM($AK112:BE112),ROUND(SUM($G112:AB112)*$E112,2))))))</f>
        <v/>
      </c>
      <c r="BG112" s="195" t="str">
        <f>IF($C112="","",IF(AC$80="","",IF(AC$80="Faza inwest.",0,IF($C112=SUM($AK112:BF112),0,IF(SUM($G112:AC112)-SUM($AK112:BF112)&lt;=SUM($G112:AC112)*$E112,SUM($G112:AC112)-SUM($AK112:BF112),ROUND(SUM($G112:AC112)*$E112,2))))))</f>
        <v/>
      </c>
      <c r="BH112" s="195" t="str">
        <f>IF($C112="","",IF(AD$80="","",IF(AD$80="Faza inwest.",0,IF($C112=SUM($AK112:BG112),0,IF(SUM($G112:AD112)-SUM($AK112:BG112)&lt;=SUM($G112:AD112)*$E112,SUM($G112:AD112)-SUM($AK112:BG112),ROUND(SUM($G112:AD112)*$E112,2))))))</f>
        <v/>
      </c>
      <c r="BI112" s="195" t="str">
        <f>IF($C112="","",IF(AE$80="","",IF(AE$80="Faza inwest.",0,IF($C112=SUM($AK112:BH112),0,IF(SUM($G112:AE112)-SUM($AK112:BH112)&lt;=SUM($G112:AE112)*$E112,SUM($G112:AE112)-SUM($AK112:BH112),ROUND(SUM($G112:AE112)*$E112,2))))))</f>
        <v/>
      </c>
      <c r="BJ112" s="195" t="str">
        <f>IF($C112="","",IF(AF$80="","",IF(AF$80="Faza inwest.",0,IF($C112=SUM($AK112:BI112),0,IF(SUM($G112:AF112)-SUM($AK112:BI112)&lt;=SUM($G112:AF112)*$E112,SUM($G112:AF112)-SUM($AK112:BI112),ROUND(SUM($G112:AF112)*$E112,2))))))</f>
        <v/>
      </c>
      <c r="BK112" s="195" t="str">
        <f>IF($C112="","",IF(AG$80="","",IF(AG$80="Faza inwest.",0,IF($C112=SUM($AK112:BJ112),0,IF(SUM($G112:AG112)-SUM($AK112:BJ112)&lt;=SUM($G112:AG112)*$E112,SUM($G112:AG112)-SUM($AK112:BJ112),ROUND(SUM($G112:AG112)*$E112,2))))))</f>
        <v/>
      </c>
      <c r="BL112" s="195" t="str">
        <f>IF($C112="","",IF(AH$80="","",IF(AH$80="Faza inwest.",0,IF($C112=SUM($AK112:BK112),0,IF(SUM($G112:AH112)-SUM($AK112:BK112)&lt;=SUM($G112:AH112)*$E112,SUM($G112:AH112)-SUM($AK112:BK112),ROUND(SUM($G112:AH112)*$E112,2))))))</f>
        <v/>
      </c>
      <c r="BM112" s="195" t="str">
        <f>IF($C112="","",IF(AI$80="","",IF(AI$80="Faza inwest.",0,IF($C112=SUM($AK112:BL112),0,IF(SUM($G112:AI112)-SUM($AK112:BL112)&lt;=SUM($G112:AI112)*$E112,SUM($G112:AI112)-SUM($AK112:BL112),ROUND(SUM($G112:AI112)*$E112,2))))))</f>
        <v/>
      </c>
      <c r="BN112" s="195" t="str">
        <f>IF($C112="","",IF(AJ$80="","",IF(AJ$80="Faza inwest.",0,IF($C112=SUM($AK112:BM112),0,IF(SUM($G112:AJ112)-SUM($AK112:BM112)&lt;=SUM($G112:AJ112)*$E112,SUM($G112:AJ112)-SUM($AK112:BM112),ROUND(SUM($G112:AJ112)*$E112,2))))))</f>
        <v/>
      </c>
    </row>
    <row r="113" spans="1:66" s="70" customFormat="1">
      <c r="A113" s="94" t="str">
        <f>IF(Dane!A82="","",Dane!A82)</f>
        <v/>
      </c>
      <c r="B113" s="204" t="str">
        <f>IF(Dane!B82="","",Dane!B82)</f>
        <v/>
      </c>
      <c r="C113" s="204" t="str">
        <f>IF(Dane!C82="","",Dane!C82)</f>
        <v/>
      </c>
      <c r="D113" s="278" t="str">
        <f>IF(Dane!D82="","",Dane!D82)</f>
        <v/>
      </c>
      <c r="E113" s="601" t="str">
        <f>IF(Dane!E82="","",Dane!E82)</f>
        <v/>
      </c>
      <c r="F113" s="193" t="str">
        <f>IF(Dane!F82="","",Dane!F82)</f>
        <v/>
      </c>
      <c r="G113" s="195" t="str">
        <f>IF(Dane!G82="","",Dane!G82)</f>
        <v/>
      </c>
      <c r="H113" s="195" t="str">
        <f>IF(Dane!H82="","",Dane!H82)</f>
        <v/>
      </c>
      <c r="I113" s="195" t="str">
        <f>IF(Dane!I82="","",Dane!I82)</f>
        <v/>
      </c>
      <c r="J113" s="195" t="str">
        <f>IF(Dane!J82="","",Dane!J82)</f>
        <v/>
      </c>
      <c r="K113" s="195" t="str">
        <f>IF(Dane!K82="","",Dane!K82)</f>
        <v/>
      </c>
      <c r="L113" s="195" t="str">
        <f>IF(Dane!L82="","",Dane!L82)</f>
        <v/>
      </c>
      <c r="M113" s="195" t="str">
        <f>IF(Dane!M82="","",Dane!M82)</f>
        <v/>
      </c>
      <c r="N113" s="195" t="str">
        <f>IF(Dane!N82="","",Dane!N82)</f>
        <v/>
      </c>
      <c r="O113" s="195" t="str">
        <f>IF(Dane!O82="","",Dane!O82)</f>
        <v/>
      </c>
      <c r="P113" s="195" t="str">
        <f>IF(Dane!P82="","",Dane!P82)</f>
        <v/>
      </c>
      <c r="Q113" s="195" t="str">
        <f>IF(Dane!Q82="","",Dane!Q82)</f>
        <v/>
      </c>
      <c r="R113" s="195" t="str">
        <f>IF(Dane!R82="","",Dane!R82)</f>
        <v/>
      </c>
      <c r="S113" s="195" t="str">
        <f>IF(Dane!S82="","",Dane!S82)</f>
        <v/>
      </c>
      <c r="T113" s="195" t="str">
        <f>IF(Dane!T82="","",Dane!T82)</f>
        <v/>
      </c>
      <c r="U113" s="195" t="str">
        <f>IF(Dane!U82="","",Dane!U82)</f>
        <v/>
      </c>
      <c r="V113" s="195" t="str">
        <f>IF(Dane!V82="","",Dane!V82)</f>
        <v/>
      </c>
      <c r="W113" s="195" t="str">
        <f>IF(Dane!W82="","",Dane!W82)</f>
        <v/>
      </c>
      <c r="X113" s="195" t="str">
        <f>IF(Dane!X82="","",Dane!X82)</f>
        <v/>
      </c>
      <c r="Y113" s="195" t="str">
        <f>IF(Dane!Y82="","",Dane!Y82)</f>
        <v/>
      </c>
      <c r="Z113" s="195" t="str">
        <f>IF(Dane!Z82="","",Dane!Z82)</f>
        <v/>
      </c>
      <c r="AA113" s="195" t="str">
        <f>IF(Dane!AA82="","",Dane!AA82)</f>
        <v/>
      </c>
      <c r="AB113" s="195" t="str">
        <f>IF(Dane!AB82="","",Dane!AB82)</f>
        <v/>
      </c>
      <c r="AC113" s="195" t="str">
        <f>IF(Dane!AC82="","",Dane!AC82)</f>
        <v/>
      </c>
      <c r="AD113" s="195" t="str">
        <f>IF(Dane!AD82="","",Dane!AD82)</f>
        <v/>
      </c>
      <c r="AE113" s="195" t="str">
        <f>IF(Dane!AE82="","",Dane!AE82)</f>
        <v/>
      </c>
      <c r="AF113" s="195" t="str">
        <f>IF(Dane!AF82="","",Dane!AF82)</f>
        <v/>
      </c>
      <c r="AG113" s="195" t="str">
        <f>IF(Dane!AG82="","",Dane!AG82)</f>
        <v/>
      </c>
      <c r="AH113" s="195" t="str">
        <f>IF(Dane!AH82="","",Dane!AH82)</f>
        <v/>
      </c>
      <c r="AI113" s="195" t="str">
        <f>IF(Dane!AI82="","",Dane!AI82)</f>
        <v/>
      </c>
      <c r="AJ113" s="195" t="str">
        <f>IF(Dane!AJ82="","",Dane!AJ82)</f>
        <v/>
      </c>
      <c r="AK113" s="195" t="str">
        <f>IF($C113="","",IF(H$80="","",IF(G$80="Faza inwest.",0,ROUND(SUM($G113:G113)*$E113,2))))</f>
        <v/>
      </c>
      <c r="AL113" s="195" t="str">
        <f>IF($C113="","",IF(H$80="","",IF(H$80="Faza inwest.",0,IF($C113=SUM($AK113:AK113),0,IF(SUM($G113:H113)-SUM($AK113:AK113)&lt;=SUM($G113:H113)*$E113,SUM($G113:H113)-SUM($AK113:AK113),ROUND(SUM($G113:H113)*$E113,2))))))</f>
        <v/>
      </c>
      <c r="AM113" s="195" t="str">
        <f>IF($C113="","",IF(I$80="","",IF(I$80="Faza inwest.",0,IF($C113=SUM($AK113:AL113),0,IF(SUM($G113:I113)-SUM($AK113:AL113)&lt;=SUM($G113:I113)*$E113,SUM($G113:I113)-SUM($AK113:AL113),ROUND(SUM($G113:I113)*$E113,2))))))</f>
        <v/>
      </c>
      <c r="AN113" s="195" t="str">
        <f>IF($C113="","",IF(J$80="","",IF(J$80="Faza inwest.",0,IF($C113=SUM($AK113:AM113),0,IF(SUM($G113:J113)-SUM($AK113:AM113)&lt;=SUM($G113:J113)*$E113,SUM($G113:J113)-SUM($AK113:AM113),ROUND(SUM($G113:J113)*$E113,2))))))</f>
        <v/>
      </c>
      <c r="AO113" s="195" t="str">
        <f>IF($C113="","",IF(K$80="","",IF(K$80="Faza inwest.",0,IF($C113=SUM($AK113:AN113),0,IF(SUM($G113:K113)-SUM($AK113:AN113)&lt;=SUM($G113:K113)*$E113,SUM($G113:K113)-SUM($AK113:AN113),ROUND(SUM($G113:K113)*$E113,2))))))</f>
        <v/>
      </c>
      <c r="AP113" s="195" t="str">
        <f>IF($C113="","",IF(L$80="","",IF(L$80="Faza inwest.",0,IF($C113=SUM($AK113:AO113),0,IF(SUM($G113:L113)-SUM($AK113:AO113)&lt;=SUM($G113:L113)*$E113,SUM($G113:L113)-SUM($AK113:AO113),ROUND(SUM($G113:L113)*$E113,2))))))</f>
        <v/>
      </c>
      <c r="AQ113" s="195" t="str">
        <f>IF($C113="","",IF(M$80="","",IF(M$80="Faza inwest.",0,IF($C113=SUM($AK113:AP113),0,IF(SUM($G113:M113)-SUM($AK113:AP113)&lt;=SUM($G113:M113)*$E113,SUM($G113:M113)-SUM($AK113:AP113),ROUND(SUM($G113:M113)*$E113,2))))))</f>
        <v/>
      </c>
      <c r="AR113" s="195" t="str">
        <f>IF($C113="","",IF(N$80="","",IF(N$80="Faza inwest.",0,IF($C113=SUM($AK113:AQ113),0,IF(SUM($G113:N113)-SUM($AK113:AQ113)&lt;=SUM($G113:N113)*$E113,SUM($G113:N113)-SUM($AK113:AQ113),ROUND(SUM($G113:N113)*$E113,2))))))</f>
        <v/>
      </c>
      <c r="AS113" s="195" t="str">
        <f>IF($C113="","",IF(O$80="","",IF(O$80="Faza inwest.",0,IF($C113=SUM($AK113:AR113),0,IF(SUM($G113:O113)-SUM($AK113:AR113)&lt;=SUM($G113:O113)*$E113,SUM($G113:O113)-SUM($AK113:AR113),ROUND(SUM($G113:O113)*$E113,2))))))</f>
        <v/>
      </c>
      <c r="AT113" s="195" t="str">
        <f>IF($C113="","",IF(P$80="","",IF(P$80="Faza inwest.",0,IF($C113=SUM($AK113:AS113),0,IF(SUM($G113:P113)-SUM($AK113:AS113)&lt;=SUM($G113:P113)*$E113,SUM($G113:P113)-SUM($AK113:AS113),ROUND(SUM($G113:P113)*$E113,2))))))</f>
        <v/>
      </c>
      <c r="AU113" s="195" t="str">
        <f>IF($C113="","",IF(Q$80="","",IF(Q$80="Faza inwest.",0,IF($C113=SUM($AK113:AT113),0,IF(SUM($G113:Q113)-SUM($AK113:AT113)&lt;=SUM($G113:Q113)*$E113,SUM($G113:Q113)-SUM($AK113:AT113),ROUND(SUM($G113:Q113)*$E113,2))))))</f>
        <v/>
      </c>
      <c r="AV113" s="195" t="str">
        <f>IF($C113="","",IF(R$80="","",IF(R$80="Faza inwest.",0,IF($C113=SUM($AK113:AU113),0,IF(SUM($G113:R113)-SUM($AK113:AU113)&lt;=SUM($G113:R113)*$E113,SUM($G113:R113)-SUM($AK113:AU113),ROUND(SUM($G113:R113)*$E113,2))))))</f>
        <v/>
      </c>
      <c r="AW113" s="195" t="str">
        <f>IF($C113="","",IF(S$80="","",IF(S$80="Faza inwest.",0,IF($C113=SUM($AK113:AV113),0,IF(SUM($G113:S113)-SUM($AK113:AV113)&lt;=SUM($G113:S113)*$E113,SUM($G113:S113)-SUM($AK113:AV113),ROUND(SUM($G113:S113)*$E113,2))))))</f>
        <v/>
      </c>
      <c r="AX113" s="195" t="str">
        <f>IF($C113="","",IF(T$80="","",IF(T$80="Faza inwest.",0,IF($C113=SUM($AK113:AW113),0,IF(SUM($G113:T113)-SUM($AK113:AW113)&lt;=SUM($G113:T113)*$E113,SUM($G113:T113)-SUM($AK113:AW113),ROUND(SUM($G113:T113)*$E113,2))))))</f>
        <v/>
      </c>
      <c r="AY113" s="195" t="str">
        <f>IF($C113="","",IF(U$80="","",IF(U$80="Faza inwest.",0,IF($C113=SUM($AK113:AX113),0,IF(SUM($G113:U113)-SUM($AK113:AX113)&lt;=SUM($G113:U113)*$E113,SUM($G113:U113)-SUM($AK113:AX113),ROUND(SUM($G113:U113)*$E113,2))))))</f>
        <v/>
      </c>
      <c r="AZ113" s="195" t="str">
        <f>IF($C113="","",IF(V$80="","",IF(V$80="Faza inwest.",0,IF($C113=SUM($AK113:AY113),0,IF(SUM($G113:V113)-SUM($AK113:AY113)&lt;=SUM($G113:V113)*$E113,SUM($G113:V113)-SUM($AK113:AY113),ROUND(SUM($G113:V113)*$E113,2))))))</f>
        <v/>
      </c>
      <c r="BA113" s="195" t="str">
        <f>IF($C113="","",IF(W$80="","",IF(W$80="Faza inwest.",0,IF($C113=SUM($AK113:AZ113),0,IF(SUM($G113:W113)-SUM($AK113:AZ113)&lt;=SUM($G113:W113)*$E113,SUM($G113:W113)-SUM($AK113:AZ113),ROUND(SUM($G113:W113)*$E113,2))))))</f>
        <v/>
      </c>
      <c r="BB113" s="195" t="str">
        <f>IF($C113="","",IF(X$80="","",IF(X$80="Faza inwest.",0,IF($C113=SUM($AK113:BA113),0,IF(SUM($G113:X113)-SUM($AK113:BA113)&lt;=SUM($G113:X113)*$E113,SUM($G113:X113)-SUM($AK113:BA113),ROUND(SUM($G113:X113)*$E113,2))))))</f>
        <v/>
      </c>
      <c r="BC113" s="195" t="str">
        <f>IF($C113="","",IF(Y$80="","",IF(Y$80="Faza inwest.",0,IF($C113=SUM($AK113:BB113),0,IF(SUM($G113:Y113)-SUM($AK113:BB113)&lt;=SUM($G113:Y113)*$E113,SUM($G113:Y113)-SUM($AK113:BB113),ROUND(SUM($G113:Y113)*$E113,2))))))</f>
        <v/>
      </c>
      <c r="BD113" s="195" t="str">
        <f>IF($C113="","",IF(Z$80="","",IF(Z$80="Faza inwest.",0,IF($C113=SUM($AK113:BC113),0,IF(SUM($G113:Z113)-SUM($AK113:BC113)&lt;=SUM($G113:Z113)*$E113,SUM($G113:Z113)-SUM($AK113:BC113),ROUND(SUM($G113:Z113)*$E113,2))))))</f>
        <v/>
      </c>
      <c r="BE113" s="195" t="str">
        <f>IF($C113="","",IF(AA$80="","",IF(AA$80="Faza inwest.",0,IF($C113=SUM($AK113:BD113),0,IF(SUM($G113:AA113)-SUM($AK113:BD113)&lt;=SUM($G113:AA113)*$E113,SUM($G113:AA113)-SUM($AK113:BD113),ROUND(SUM($G113:AA113)*$E113,2))))))</f>
        <v/>
      </c>
      <c r="BF113" s="195" t="str">
        <f>IF($C113="","",IF(AB$80="","",IF(AB$80="Faza inwest.",0,IF($C113=SUM($AK113:BE113),0,IF(SUM($G113:AB113)-SUM($AK113:BE113)&lt;=SUM($G113:AB113)*$E113,SUM($G113:AB113)-SUM($AK113:BE113),ROUND(SUM($G113:AB113)*$E113,2))))))</f>
        <v/>
      </c>
      <c r="BG113" s="195" t="str">
        <f>IF($C113="","",IF(AC$80="","",IF(AC$80="Faza inwest.",0,IF($C113=SUM($AK113:BF113),0,IF(SUM($G113:AC113)-SUM($AK113:BF113)&lt;=SUM($G113:AC113)*$E113,SUM($G113:AC113)-SUM($AK113:BF113),ROUND(SUM($G113:AC113)*$E113,2))))))</f>
        <v/>
      </c>
      <c r="BH113" s="195" t="str">
        <f>IF($C113="","",IF(AD$80="","",IF(AD$80="Faza inwest.",0,IF($C113=SUM($AK113:BG113),0,IF(SUM($G113:AD113)-SUM($AK113:BG113)&lt;=SUM($G113:AD113)*$E113,SUM($G113:AD113)-SUM($AK113:BG113),ROUND(SUM($G113:AD113)*$E113,2))))))</f>
        <v/>
      </c>
      <c r="BI113" s="195" t="str">
        <f>IF($C113="","",IF(AE$80="","",IF(AE$80="Faza inwest.",0,IF($C113=SUM($AK113:BH113),0,IF(SUM($G113:AE113)-SUM($AK113:BH113)&lt;=SUM($G113:AE113)*$E113,SUM($G113:AE113)-SUM($AK113:BH113),ROUND(SUM($G113:AE113)*$E113,2))))))</f>
        <v/>
      </c>
      <c r="BJ113" s="195" t="str">
        <f>IF($C113="","",IF(AF$80="","",IF(AF$80="Faza inwest.",0,IF($C113=SUM($AK113:BI113),0,IF(SUM($G113:AF113)-SUM($AK113:BI113)&lt;=SUM($G113:AF113)*$E113,SUM($G113:AF113)-SUM($AK113:BI113),ROUND(SUM($G113:AF113)*$E113,2))))))</f>
        <v/>
      </c>
      <c r="BK113" s="195" t="str">
        <f>IF($C113="","",IF(AG$80="","",IF(AG$80="Faza inwest.",0,IF($C113=SUM($AK113:BJ113),0,IF(SUM($G113:AG113)-SUM($AK113:BJ113)&lt;=SUM($G113:AG113)*$E113,SUM($G113:AG113)-SUM($AK113:BJ113),ROUND(SUM($G113:AG113)*$E113,2))))))</f>
        <v/>
      </c>
      <c r="BL113" s="195" t="str">
        <f>IF($C113="","",IF(AH$80="","",IF(AH$80="Faza inwest.",0,IF($C113=SUM($AK113:BK113),0,IF(SUM($G113:AH113)-SUM($AK113:BK113)&lt;=SUM($G113:AH113)*$E113,SUM($G113:AH113)-SUM($AK113:BK113),ROUND(SUM($G113:AH113)*$E113,2))))))</f>
        <v/>
      </c>
      <c r="BM113" s="195" t="str">
        <f>IF($C113="","",IF(AI$80="","",IF(AI$80="Faza inwest.",0,IF($C113=SUM($AK113:BL113),0,IF(SUM($G113:AI113)-SUM($AK113:BL113)&lt;=SUM($G113:AI113)*$E113,SUM($G113:AI113)-SUM($AK113:BL113),ROUND(SUM($G113:AI113)*$E113,2))))))</f>
        <v/>
      </c>
      <c r="BN113" s="195" t="str">
        <f>IF($C113="","",IF(AJ$80="","",IF(AJ$80="Faza inwest.",0,IF($C113=SUM($AK113:BM113),0,IF(SUM($G113:AJ113)-SUM($AK113:BM113)&lt;=SUM($G113:AJ113)*$E113,SUM($G113:AJ113)-SUM($AK113:BM113),ROUND(SUM($G113:AJ113)*$E113,2))))))</f>
        <v/>
      </c>
    </row>
    <row r="114" spans="1:66" s="70" customFormat="1">
      <c r="A114" s="94" t="str">
        <f>IF(Dane!A83="","",Dane!A83)</f>
        <v/>
      </c>
      <c r="B114" s="204" t="str">
        <f>IF(Dane!B83="","",Dane!B83)</f>
        <v/>
      </c>
      <c r="C114" s="204" t="str">
        <f>IF(Dane!C83="","",Dane!C83)</f>
        <v/>
      </c>
      <c r="D114" s="278" t="str">
        <f>IF(Dane!D83="","",Dane!D83)</f>
        <v/>
      </c>
      <c r="E114" s="601" t="str">
        <f>IF(Dane!E83="","",Dane!E83)</f>
        <v/>
      </c>
      <c r="F114" s="193" t="str">
        <f>IF(Dane!F83="","",Dane!F83)</f>
        <v/>
      </c>
      <c r="G114" s="195" t="str">
        <f>IF(Dane!G83="","",Dane!G83)</f>
        <v/>
      </c>
      <c r="H114" s="195" t="str">
        <f>IF(Dane!H83="","",Dane!H83)</f>
        <v/>
      </c>
      <c r="I114" s="195" t="str">
        <f>IF(Dane!I83="","",Dane!I83)</f>
        <v/>
      </c>
      <c r="J114" s="195" t="str">
        <f>IF(Dane!J83="","",Dane!J83)</f>
        <v/>
      </c>
      <c r="K114" s="195" t="str">
        <f>IF(Dane!K83="","",Dane!K83)</f>
        <v/>
      </c>
      <c r="L114" s="195" t="str">
        <f>IF(Dane!L83="","",Dane!L83)</f>
        <v/>
      </c>
      <c r="M114" s="195" t="str">
        <f>IF(Dane!M83="","",Dane!M83)</f>
        <v/>
      </c>
      <c r="N114" s="195" t="str">
        <f>IF(Dane!N83="","",Dane!N83)</f>
        <v/>
      </c>
      <c r="O114" s="195" t="str">
        <f>IF(Dane!O83="","",Dane!O83)</f>
        <v/>
      </c>
      <c r="P114" s="195" t="str">
        <f>IF(Dane!P83="","",Dane!P83)</f>
        <v/>
      </c>
      <c r="Q114" s="195" t="str">
        <f>IF(Dane!Q83="","",Dane!Q83)</f>
        <v/>
      </c>
      <c r="R114" s="195" t="str">
        <f>IF(Dane!R83="","",Dane!R83)</f>
        <v/>
      </c>
      <c r="S114" s="195" t="str">
        <f>IF(Dane!S83="","",Dane!S83)</f>
        <v/>
      </c>
      <c r="T114" s="195" t="str">
        <f>IF(Dane!T83="","",Dane!T83)</f>
        <v/>
      </c>
      <c r="U114" s="195" t="str">
        <f>IF(Dane!U83="","",Dane!U83)</f>
        <v/>
      </c>
      <c r="V114" s="195" t="str">
        <f>IF(Dane!V83="","",Dane!V83)</f>
        <v/>
      </c>
      <c r="W114" s="195" t="str">
        <f>IF(Dane!W83="","",Dane!W83)</f>
        <v/>
      </c>
      <c r="X114" s="195" t="str">
        <f>IF(Dane!X83="","",Dane!X83)</f>
        <v/>
      </c>
      <c r="Y114" s="195" t="str">
        <f>IF(Dane!Y83="","",Dane!Y83)</f>
        <v/>
      </c>
      <c r="Z114" s="195" t="str">
        <f>IF(Dane!Z83="","",Dane!Z83)</f>
        <v/>
      </c>
      <c r="AA114" s="195" t="str">
        <f>IF(Dane!AA83="","",Dane!AA83)</f>
        <v/>
      </c>
      <c r="AB114" s="195" t="str">
        <f>IF(Dane!AB83="","",Dane!AB83)</f>
        <v/>
      </c>
      <c r="AC114" s="195" t="str">
        <f>IF(Dane!AC83="","",Dane!AC83)</f>
        <v/>
      </c>
      <c r="AD114" s="195" t="str">
        <f>IF(Dane!AD83="","",Dane!AD83)</f>
        <v/>
      </c>
      <c r="AE114" s="195" t="str">
        <f>IF(Dane!AE83="","",Dane!AE83)</f>
        <v/>
      </c>
      <c r="AF114" s="195" t="str">
        <f>IF(Dane!AF83="","",Dane!AF83)</f>
        <v/>
      </c>
      <c r="AG114" s="195" t="str">
        <f>IF(Dane!AG83="","",Dane!AG83)</f>
        <v/>
      </c>
      <c r="AH114" s="195" t="str">
        <f>IF(Dane!AH83="","",Dane!AH83)</f>
        <v/>
      </c>
      <c r="AI114" s="195" t="str">
        <f>IF(Dane!AI83="","",Dane!AI83)</f>
        <v/>
      </c>
      <c r="AJ114" s="195" t="str">
        <f>IF(Dane!AJ83="","",Dane!AJ83)</f>
        <v/>
      </c>
      <c r="AK114" s="195" t="str">
        <f>IF($C114="","",IF(H$80="","",IF(G$80="Faza inwest.",0,ROUND(SUM($G114:G114)*$E114,2))))</f>
        <v/>
      </c>
      <c r="AL114" s="195" t="str">
        <f>IF($C114="","",IF(H$80="","",IF(H$80="Faza inwest.",0,IF($C114=SUM($AK114:AK114),0,IF(SUM($G114:H114)-SUM($AK114:AK114)&lt;=SUM($G114:H114)*$E114,SUM($G114:H114)-SUM($AK114:AK114),ROUND(SUM($G114:H114)*$E114,2))))))</f>
        <v/>
      </c>
      <c r="AM114" s="195" t="str">
        <f>IF($C114="","",IF(I$80="","",IF(I$80="Faza inwest.",0,IF($C114=SUM($AK114:AL114),0,IF(SUM($G114:I114)-SUM($AK114:AL114)&lt;=SUM($G114:I114)*$E114,SUM($G114:I114)-SUM($AK114:AL114),ROUND(SUM($G114:I114)*$E114,2))))))</f>
        <v/>
      </c>
      <c r="AN114" s="195" t="str">
        <f>IF($C114="","",IF(J$80="","",IF(J$80="Faza inwest.",0,IF($C114=SUM($AK114:AM114),0,IF(SUM($G114:J114)-SUM($AK114:AM114)&lt;=SUM($G114:J114)*$E114,SUM($G114:J114)-SUM($AK114:AM114),ROUND(SUM($G114:J114)*$E114,2))))))</f>
        <v/>
      </c>
      <c r="AO114" s="195" t="str">
        <f>IF($C114="","",IF(K$80="","",IF(K$80="Faza inwest.",0,IF($C114=SUM($AK114:AN114),0,IF(SUM($G114:K114)-SUM($AK114:AN114)&lt;=SUM($G114:K114)*$E114,SUM($G114:K114)-SUM($AK114:AN114),ROUND(SUM($G114:K114)*$E114,2))))))</f>
        <v/>
      </c>
      <c r="AP114" s="195" t="str">
        <f>IF($C114="","",IF(L$80="","",IF(L$80="Faza inwest.",0,IF($C114=SUM($AK114:AO114),0,IF(SUM($G114:L114)-SUM($AK114:AO114)&lt;=SUM($G114:L114)*$E114,SUM($G114:L114)-SUM($AK114:AO114),ROUND(SUM($G114:L114)*$E114,2))))))</f>
        <v/>
      </c>
      <c r="AQ114" s="195" t="str">
        <f>IF($C114="","",IF(M$80="","",IF(M$80="Faza inwest.",0,IF($C114=SUM($AK114:AP114),0,IF(SUM($G114:M114)-SUM($AK114:AP114)&lt;=SUM($G114:M114)*$E114,SUM($G114:M114)-SUM($AK114:AP114),ROUND(SUM($G114:M114)*$E114,2))))))</f>
        <v/>
      </c>
      <c r="AR114" s="195" t="str">
        <f>IF($C114="","",IF(N$80="","",IF(N$80="Faza inwest.",0,IF($C114=SUM($AK114:AQ114),0,IF(SUM($G114:N114)-SUM($AK114:AQ114)&lt;=SUM($G114:N114)*$E114,SUM($G114:N114)-SUM($AK114:AQ114),ROUND(SUM($G114:N114)*$E114,2))))))</f>
        <v/>
      </c>
      <c r="AS114" s="195" t="str">
        <f>IF($C114="","",IF(O$80="","",IF(O$80="Faza inwest.",0,IF($C114=SUM($AK114:AR114),0,IF(SUM($G114:O114)-SUM($AK114:AR114)&lt;=SUM($G114:O114)*$E114,SUM($G114:O114)-SUM($AK114:AR114),ROUND(SUM($G114:O114)*$E114,2))))))</f>
        <v/>
      </c>
      <c r="AT114" s="195" t="str">
        <f>IF($C114="","",IF(P$80="","",IF(P$80="Faza inwest.",0,IF($C114=SUM($AK114:AS114),0,IF(SUM($G114:P114)-SUM($AK114:AS114)&lt;=SUM($G114:P114)*$E114,SUM($G114:P114)-SUM($AK114:AS114),ROUND(SUM($G114:P114)*$E114,2))))))</f>
        <v/>
      </c>
      <c r="AU114" s="195" t="str">
        <f>IF($C114="","",IF(Q$80="","",IF(Q$80="Faza inwest.",0,IF($C114=SUM($AK114:AT114),0,IF(SUM($G114:Q114)-SUM($AK114:AT114)&lt;=SUM($G114:Q114)*$E114,SUM($G114:Q114)-SUM($AK114:AT114),ROUND(SUM($G114:Q114)*$E114,2))))))</f>
        <v/>
      </c>
      <c r="AV114" s="195" t="str">
        <f>IF($C114="","",IF(R$80="","",IF(R$80="Faza inwest.",0,IF($C114=SUM($AK114:AU114),0,IF(SUM($G114:R114)-SUM($AK114:AU114)&lt;=SUM($G114:R114)*$E114,SUM($G114:R114)-SUM($AK114:AU114),ROUND(SUM($G114:R114)*$E114,2))))))</f>
        <v/>
      </c>
      <c r="AW114" s="195" t="str">
        <f>IF($C114="","",IF(S$80="","",IF(S$80="Faza inwest.",0,IF($C114=SUM($AK114:AV114),0,IF(SUM($G114:S114)-SUM($AK114:AV114)&lt;=SUM($G114:S114)*$E114,SUM($G114:S114)-SUM($AK114:AV114),ROUND(SUM($G114:S114)*$E114,2))))))</f>
        <v/>
      </c>
      <c r="AX114" s="195" t="str">
        <f>IF($C114="","",IF(T$80="","",IF(T$80="Faza inwest.",0,IF($C114=SUM($AK114:AW114),0,IF(SUM($G114:T114)-SUM($AK114:AW114)&lt;=SUM($G114:T114)*$E114,SUM($G114:T114)-SUM($AK114:AW114),ROUND(SUM($G114:T114)*$E114,2))))))</f>
        <v/>
      </c>
      <c r="AY114" s="195" t="str">
        <f>IF($C114="","",IF(U$80="","",IF(U$80="Faza inwest.",0,IF($C114=SUM($AK114:AX114),0,IF(SUM($G114:U114)-SUM($AK114:AX114)&lt;=SUM($G114:U114)*$E114,SUM($G114:U114)-SUM($AK114:AX114),ROUND(SUM($G114:U114)*$E114,2))))))</f>
        <v/>
      </c>
      <c r="AZ114" s="195" t="str">
        <f>IF($C114="","",IF(V$80="","",IF(V$80="Faza inwest.",0,IF($C114=SUM($AK114:AY114),0,IF(SUM($G114:V114)-SUM($AK114:AY114)&lt;=SUM($G114:V114)*$E114,SUM($G114:V114)-SUM($AK114:AY114),ROUND(SUM($G114:V114)*$E114,2))))))</f>
        <v/>
      </c>
      <c r="BA114" s="195" t="str">
        <f>IF($C114="","",IF(W$80="","",IF(W$80="Faza inwest.",0,IF($C114=SUM($AK114:AZ114),0,IF(SUM($G114:W114)-SUM($AK114:AZ114)&lt;=SUM($G114:W114)*$E114,SUM($G114:W114)-SUM($AK114:AZ114),ROUND(SUM($G114:W114)*$E114,2))))))</f>
        <v/>
      </c>
      <c r="BB114" s="195" t="str">
        <f>IF($C114="","",IF(X$80="","",IF(X$80="Faza inwest.",0,IF($C114=SUM($AK114:BA114),0,IF(SUM($G114:X114)-SUM($AK114:BA114)&lt;=SUM($G114:X114)*$E114,SUM($G114:X114)-SUM($AK114:BA114),ROUND(SUM($G114:X114)*$E114,2))))))</f>
        <v/>
      </c>
      <c r="BC114" s="195" t="str">
        <f>IF($C114="","",IF(Y$80="","",IF(Y$80="Faza inwest.",0,IF($C114=SUM($AK114:BB114),0,IF(SUM($G114:Y114)-SUM($AK114:BB114)&lt;=SUM($G114:Y114)*$E114,SUM($G114:Y114)-SUM($AK114:BB114),ROUND(SUM($G114:Y114)*$E114,2))))))</f>
        <v/>
      </c>
      <c r="BD114" s="195" t="str">
        <f>IF($C114="","",IF(Z$80="","",IF(Z$80="Faza inwest.",0,IF($C114=SUM($AK114:BC114),0,IF(SUM($G114:Z114)-SUM($AK114:BC114)&lt;=SUM($G114:Z114)*$E114,SUM($G114:Z114)-SUM($AK114:BC114),ROUND(SUM($G114:Z114)*$E114,2))))))</f>
        <v/>
      </c>
      <c r="BE114" s="195" t="str">
        <f>IF($C114="","",IF(AA$80="","",IF(AA$80="Faza inwest.",0,IF($C114=SUM($AK114:BD114),0,IF(SUM($G114:AA114)-SUM($AK114:BD114)&lt;=SUM($G114:AA114)*$E114,SUM($G114:AA114)-SUM($AK114:BD114),ROUND(SUM($G114:AA114)*$E114,2))))))</f>
        <v/>
      </c>
      <c r="BF114" s="195" t="str">
        <f>IF($C114="","",IF(AB$80="","",IF(AB$80="Faza inwest.",0,IF($C114=SUM($AK114:BE114),0,IF(SUM($G114:AB114)-SUM($AK114:BE114)&lt;=SUM($G114:AB114)*$E114,SUM($G114:AB114)-SUM($AK114:BE114),ROUND(SUM($G114:AB114)*$E114,2))))))</f>
        <v/>
      </c>
      <c r="BG114" s="195" t="str">
        <f>IF($C114="","",IF(AC$80="","",IF(AC$80="Faza inwest.",0,IF($C114=SUM($AK114:BF114),0,IF(SUM($G114:AC114)-SUM($AK114:BF114)&lt;=SUM($G114:AC114)*$E114,SUM($G114:AC114)-SUM($AK114:BF114),ROUND(SUM($G114:AC114)*$E114,2))))))</f>
        <v/>
      </c>
      <c r="BH114" s="195" t="str">
        <f>IF($C114="","",IF(AD$80="","",IF(AD$80="Faza inwest.",0,IF($C114=SUM($AK114:BG114),0,IF(SUM($G114:AD114)-SUM($AK114:BG114)&lt;=SUM($G114:AD114)*$E114,SUM($G114:AD114)-SUM($AK114:BG114),ROUND(SUM($G114:AD114)*$E114,2))))))</f>
        <v/>
      </c>
      <c r="BI114" s="195" t="str">
        <f>IF($C114="","",IF(AE$80="","",IF(AE$80="Faza inwest.",0,IF($C114=SUM($AK114:BH114),0,IF(SUM($G114:AE114)-SUM($AK114:BH114)&lt;=SUM($G114:AE114)*$E114,SUM($G114:AE114)-SUM($AK114:BH114),ROUND(SUM($G114:AE114)*$E114,2))))))</f>
        <v/>
      </c>
      <c r="BJ114" s="195" t="str">
        <f>IF($C114="","",IF(AF$80="","",IF(AF$80="Faza inwest.",0,IF($C114=SUM($AK114:BI114),0,IF(SUM($G114:AF114)-SUM($AK114:BI114)&lt;=SUM($G114:AF114)*$E114,SUM($G114:AF114)-SUM($AK114:BI114),ROUND(SUM($G114:AF114)*$E114,2))))))</f>
        <v/>
      </c>
      <c r="BK114" s="195" t="str">
        <f>IF($C114="","",IF(AG$80="","",IF(AG$80="Faza inwest.",0,IF($C114=SUM($AK114:BJ114),0,IF(SUM($G114:AG114)-SUM($AK114:BJ114)&lt;=SUM($G114:AG114)*$E114,SUM($G114:AG114)-SUM($AK114:BJ114),ROUND(SUM($G114:AG114)*$E114,2))))))</f>
        <v/>
      </c>
      <c r="BL114" s="195" t="str">
        <f>IF($C114="","",IF(AH$80="","",IF(AH$80="Faza inwest.",0,IF($C114=SUM($AK114:BK114),0,IF(SUM($G114:AH114)-SUM($AK114:BK114)&lt;=SUM($G114:AH114)*$E114,SUM($G114:AH114)-SUM($AK114:BK114),ROUND(SUM($G114:AH114)*$E114,2))))))</f>
        <v/>
      </c>
      <c r="BM114" s="195" t="str">
        <f>IF($C114="","",IF(AI$80="","",IF(AI$80="Faza inwest.",0,IF($C114=SUM($AK114:BL114),0,IF(SUM($G114:AI114)-SUM($AK114:BL114)&lt;=SUM($G114:AI114)*$E114,SUM($G114:AI114)-SUM($AK114:BL114),ROUND(SUM($G114:AI114)*$E114,2))))))</f>
        <v/>
      </c>
      <c r="BN114" s="195" t="str">
        <f>IF($C114="","",IF(AJ$80="","",IF(AJ$80="Faza inwest.",0,IF($C114=SUM($AK114:BM114),0,IF(SUM($G114:AJ114)-SUM($AK114:BM114)&lt;=SUM($G114:AJ114)*$E114,SUM($G114:AJ114)-SUM($AK114:BM114),ROUND(SUM($G114:AJ114)*$E114,2))))))</f>
        <v/>
      </c>
    </row>
    <row r="115" spans="1:66" s="70" customFormat="1">
      <c r="A115" s="94" t="str">
        <f>IF(Dane!A84="","",Dane!A84)</f>
        <v/>
      </c>
      <c r="B115" s="204" t="str">
        <f>IF(Dane!B84="","",Dane!B84)</f>
        <v/>
      </c>
      <c r="C115" s="204" t="str">
        <f>IF(Dane!C84="","",Dane!C84)</f>
        <v/>
      </c>
      <c r="D115" s="278" t="str">
        <f>IF(Dane!D84="","",Dane!D84)</f>
        <v/>
      </c>
      <c r="E115" s="601" t="str">
        <f>IF(Dane!E84="","",Dane!E84)</f>
        <v/>
      </c>
      <c r="F115" s="193" t="str">
        <f>IF(Dane!F84="","",Dane!F84)</f>
        <v/>
      </c>
      <c r="G115" s="195" t="str">
        <f>IF(Dane!G84="","",Dane!G84)</f>
        <v/>
      </c>
      <c r="H115" s="195" t="str">
        <f>IF(Dane!H84="","",Dane!H84)</f>
        <v/>
      </c>
      <c r="I115" s="195" t="str">
        <f>IF(Dane!I84="","",Dane!I84)</f>
        <v/>
      </c>
      <c r="J115" s="195" t="str">
        <f>IF(Dane!J84="","",Dane!J84)</f>
        <v/>
      </c>
      <c r="K115" s="195" t="str">
        <f>IF(Dane!K84="","",Dane!K84)</f>
        <v/>
      </c>
      <c r="L115" s="195" t="str">
        <f>IF(Dane!L84="","",Dane!L84)</f>
        <v/>
      </c>
      <c r="M115" s="195" t="str">
        <f>IF(Dane!M84="","",Dane!M84)</f>
        <v/>
      </c>
      <c r="N115" s="195" t="str">
        <f>IF(Dane!N84="","",Dane!N84)</f>
        <v/>
      </c>
      <c r="O115" s="195" t="str">
        <f>IF(Dane!O84="","",Dane!O84)</f>
        <v/>
      </c>
      <c r="P115" s="195" t="str">
        <f>IF(Dane!P84="","",Dane!P84)</f>
        <v/>
      </c>
      <c r="Q115" s="195" t="str">
        <f>IF(Dane!Q84="","",Dane!Q84)</f>
        <v/>
      </c>
      <c r="R115" s="195" t="str">
        <f>IF(Dane!R84="","",Dane!R84)</f>
        <v/>
      </c>
      <c r="S115" s="195" t="str">
        <f>IF(Dane!S84="","",Dane!S84)</f>
        <v/>
      </c>
      <c r="T115" s="195" t="str">
        <f>IF(Dane!T84="","",Dane!T84)</f>
        <v/>
      </c>
      <c r="U115" s="195" t="str">
        <f>IF(Dane!U84="","",Dane!U84)</f>
        <v/>
      </c>
      <c r="V115" s="195" t="str">
        <f>IF(Dane!V84="","",Dane!V84)</f>
        <v/>
      </c>
      <c r="W115" s="195" t="str">
        <f>IF(Dane!W84="","",Dane!W84)</f>
        <v/>
      </c>
      <c r="X115" s="195" t="str">
        <f>IF(Dane!X84="","",Dane!X84)</f>
        <v/>
      </c>
      <c r="Y115" s="195" t="str">
        <f>IF(Dane!Y84="","",Dane!Y84)</f>
        <v/>
      </c>
      <c r="Z115" s="195" t="str">
        <f>IF(Dane!Z84="","",Dane!Z84)</f>
        <v/>
      </c>
      <c r="AA115" s="195" t="str">
        <f>IF(Dane!AA84="","",Dane!AA84)</f>
        <v/>
      </c>
      <c r="AB115" s="195" t="str">
        <f>IF(Dane!AB84="","",Dane!AB84)</f>
        <v/>
      </c>
      <c r="AC115" s="195" t="str">
        <f>IF(Dane!AC84="","",Dane!AC84)</f>
        <v/>
      </c>
      <c r="AD115" s="195" t="str">
        <f>IF(Dane!AD84="","",Dane!AD84)</f>
        <v/>
      </c>
      <c r="AE115" s="195" t="str">
        <f>IF(Dane!AE84="","",Dane!AE84)</f>
        <v/>
      </c>
      <c r="AF115" s="195" t="str">
        <f>IF(Dane!AF84="","",Dane!AF84)</f>
        <v/>
      </c>
      <c r="AG115" s="195" t="str">
        <f>IF(Dane!AG84="","",Dane!AG84)</f>
        <v/>
      </c>
      <c r="AH115" s="195" t="str">
        <f>IF(Dane!AH84="","",Dane!AH84)</f>
        <v/>
      </c>
      <c r="AI115" s="195" t="str">
        <f>IF(Dane!AI84="","",Dane!AI84)</f>
        <v/>
      </c>
      <c r="AJ115" s="195" t="str">
        <f>IF(Dane!AJ84="","",Dane!AJ84)</f>
        <v/>
      </c>
      <c r="AK115" s="195" t="str">
        <f>IF($C115="","",IF(H$80="","",IF(G$80="Faza inwest.",0,ROUND(SUM($G115:G115)*$E115,2))))</f>
        <v/>
      </c>
      <c r="AL115" s="195" t="str">
        <f>IF($C115="","",IF(H$80="","",IF(H$80="Faza inwest.",0,IF($C115=SUM($AK115:AK115),0,IF(SUM($G115:H115)-SUM($AK115:AK115)&lt;=SUM($G115:H115)*$E115,SUM($G115:H115)-SUM($AK115:AK115),ROUND(SUM($G115:H115)*$E115,2))))))</f>
        <v/>
      </c>
      <c r="AM115" s="195" t="str">
        <f>IF($C115="","",IF(I$80="","",IF(I$80="Faza inwest.",0,IF($C115=SUM($AK115:AL115),0,IF(SUM($G115:I115)-SUM($AK115:AL115)&lt;=SUM($G115:I115)*$E115,SUM($G115:I115)-SUM($AK115:AL115),ROUND(SUM($G115:I115)*$E115,2))))))</f>
        <v/>
      </c>
      <c r="AN115" s="195" t="str">
        <f>IF($C115="","",IF(J$80="","",IF(J$80="Faza inwest.",0,IF($C115=SUM($AK115:AM115),0,IF(SUM($G115:J115)-SUM($AK115:AM115)&lt;=SUM($G115:J115)*$E115,SUM($G115:J115)-SUM($AK115:AM115),ROUND(SUM($G115:J115)*$E115,2))))))</f>
        <v/>
      </c>
      <c r="AO115" s="195" t="str">
        <f>IF($C115="","",IF(K$80="","",IF(K$80="Faza inwest.",0,IF($C115=SUM($AK115:AN115),0,IF(SUM($G115:K115)-SUM($AK115:AN115)&lt;=SUM($G115:K115)*$E115,SUM($G115:K115)-SUM($AK115:AN115),ROUND(SUM($G115:K115)*$E115,2))))))</f>
        <v/>
      </c>
      <c r="AP115" s="195" t="str">
        <f>IF($C115="","",IF(L$80="","",IF(L$80="Faza inwest.",0,IF($C115=SUM($AK115:AO115),0,IF(SUM($G115:L115)-SUM($AK115:AO115)&lt;=SUM($G115:L115)*$E115,SUM($G115:L115)-SUM($AK115:AO115),ROUND(SUM($G115:L115)*$E115,2))))))</f>
        <v/>
      </c>
      <c r="AQ115" s="195" t="str">
        <f>IF($C115="","",IF(M$80="","",IF(M$80="Faza inwest.",0,IF($C115=SUM($AK115:AP115),0,IF(SUM($G115:M115)-SUM($AK115:AP115)&lt;=SUM($G115:M115)*$E115,SUM($G115:M115)-SUM($AK115:AP115),ROUND(SUM($G115:M115)*$E115,2))))))</f>
        <v/>
      </c>
      <c r="AR115" s="195" t="str">
        <f>IF($C115="","",IF(N$80="","",IF(N$80="Faza inwest.",0,IF($C115=SUM($AK115:AQ115),0,IF(SUM($G115:N115)-SUM($AK115:AQ115)&lt;=SUM($G115:N115)*$E115,SUM($G115:N115)-SUM($AK115:AQ115),ROUND(SUM($G115:N115)*$E115,2))))))</f>
        <v/>
      </c>
      <c r="AS115" s="195" t="str">
        <f>IF($C115="","",IF(O$80="","",IF(O$80="Faza inwest.",0,IF($C115=SUM($AK115:AR115),0,IF(SUM($G115:O115)-SUM($AK115:AR115)&lt;=SUM($G115:O115)*$E115,SUM($G115:O115)-SUM($AK115:AR115),ROUND(SUM($G115:O115)*$E115,2))))))</f>
        <v/>
      </c>
      <c r="AT115" s="195" t="str">
        <f>IF($C115="","",IF(P$80="","",IF(P$80="Faza inwest.",0,IF($C115=SUM($AK115:AS115),0,IF(SUM($G115:P115)-SUM($AK115:AS115)&lt;=SUM($G115:P115)*$E115,SUM($G115:P115)-SUM($AK115:AS115),ROUND(SUM($G115:P115)*$E115,2))))))</f>
        <v/>
      </c>
      <c r="AU115" s="195" t="str">
        <f>IF($C115="","",IF(Q$80="","",IF(Q$80="Faza inwest.",0,IF($C115=SUM($AK115:AT115),0,IF(SUM($G115:Q115)-SUM($AK115:AT115)&lt;=SUM($G115:Q115)*$E115,SUM($G115:Q115)-SUM($AK115:AT115),ROUND(SUM($G115:Q115)*$E115,2))))))</f>
        <v/>
      </c>
      <c r="AV115" s="195" t="str">
        <f>IF($C115="","",IF(R$80="","",IF(R$80="Faza inwest.",0,IF($C115=SUM($AK115:AU115),0,IF(SUM($G115:R115)-SUM($AK115:AU115)&lt;=SUM($G115:R115)*$E115,SUM($G115:R115)-SUM($AK115:AU115),ROUND(SUM($G115:R115)*$E115,2))))))</f>
        <v/>
      </c>
      <c r="AW115" s="195" t="str">
        <f>IF($C115="","",IF(S$80="","",IF(S$80="Faza inwest.",0,IF($C115=SUM($AK115:AV115),0,IF(SUM($G115:S115)-SUM($AK115:AV115)&lt;=SUM($G115:S115)*$E115,SUM($G115:S115)-SUM($AK115:AV115),ROUND(SUM($G115:S115)*$E115,2))))))</f>
        <v/>
      </c>
      <c r="AX115" s="195" t="str">
        <f>IF($C115="","",IF(T$80="","",IF(T$80="Faza inwest.",0,IF($C115=SUM($AK115:AW115),0,IF(SUM($G115:T115)-SUM($AK115:AW115)&lt;=SUM($G115:T115)*$E115,SUM($G115:T115)-SUM($AK115:AW115),ROUND(SUM($G115:T115)*$E115,2))))))</f>
        <v/>
      </c>
      <c r="AY115" s="195" t="str">
        <f>IF($C115="","",IF(U$80="","",IF(U$80="Faza inwest.",0,IF($C115=SUM($AK115:AX115),0,IF(SUM($G115:U115)-SUM($AK115:AX115)&lt;=SUM($G115:U115)*$E115,SUM($G115:U115)-SUM($AK115:AX115),ROUND(SUM($G115:U115)*$E115,2))))))</f>
        <v/>
      </c>
      <c r="AZ115" s="195" t="str">
        <f>IF($C115="","",IF(V$80="","",IF(V$80="Faza inwest.",0,IF($C115=SUM($AK115:AY115),0,IF(SUM($G115:V115)-SUM($AK115:AY115)&lt;=SUM($G115:V115)*$E115,SUM($G115:V115)-SUM($AK115:AY115),ROUND(SUM($G115:V115)*$E115,2))))))</f>
        <v/>
      </c>
      <c r="BA115" s="195" t="str">
        <f>IF($C115="","",IF(W$80="","",IF(W$80="Faza inwest.",0,IF($C115=SUM($AK115:AZ115),0,IF(SUM($G115:W115)-SUM($AK115:AZ115)&lt;=SUM($G115:W115)*$E115,SUM($G115:W115)-SUM($AK115:AZ115),ROUND(SUM($G115:W115)*$E115,2))))))</f>
        <v/>
      </c>
      <c r="BB115" s="195" t="str">
        <f>IF($C115="","",IF(X$80="","",IF(X$80="Faza inwest.",0,IF($C115=SUM($AK115:BA115),0,IF(SUM($G115:X115)-SUM($AK115:BA115)&lt;=SUM($G115:X115)*$E115,SUM($G115:X115)-SUM($AK115:BA115),ROUND(SUM($G115:X115)*$E115,2))))))</f>
        <v/>
      </c>
      <c r="BC115" s="195" t="str">
        <f>IF($C115="","",IF(Y$80="","",IF(Y$80="Faza inwest.",0,IF($C115=SUM($AK115:BB115),0,IF(SUM($G115:Y115)-SUM($AK115:BB115)&lt;=SUM($G115:Y115)*$E115,SUM($G115:Y115)-SUM($AK115:BB115),ROUND(SUM($G115:Y115)*$E115,2))))))</f>
        <v/>
      </c>
      <c r="BD115" s="195" t="str">
        <f>IF($C115="","",IF(Z$80="","",IF(Z$80="Faza inwest.",0,IF($C115=SUM($AK115:BC115),0,IF(SUM($G115:Z115)-SUM($AK115:BC115)&lt;=SUM($G115:Z115)*$E115,SUM($G115:Z115)-SUM($AK115:BC115),ROUND(SUM($G115:Z115)*$E115,2))))))</f>
        <v/>
      </c>
      <c r="BE115" s="195" t="str">
        <f>IF($C115="","",IF(AA$80="","",IF(AA$80="Faza inwest.",0,IF($C115=SUM($AK115:BD115),0,IF(SUM($G115:AA115)-SUM($AK115:BD115)&lt;=SUM($G115:AA115)*$E115,SUM($G115:AA115)-SUM($AK115:BD115),ROUND(SUM($G115:AA115)*$E115,2))))))</f>
        <v/>
      </c>
      <c r="BF115" s="195" t="str">
        <f>IF($C115="","",IF(AB$80="","",IF(AB$80="Faza inwest.",0,IF($C115=SUM($AK115:BE115),0,IF(SUM($G115:AB115)-SUM($AK115:BE115)&lt;=SUM($G115:AB115)*$E115,SUM($G115:AB115)-SUM($AK115:BE115),ROUND(SUM($G115:AB115)*$E115,2))))))</f>
        <v/>
      </c>
      <c r="BG115" s="195" t="str">
        <f>IF($C115="","",IF(AC$80="","",IF(AC$80="Faza inwest.",0,IF($C115=SUM($AK115:BF115),0,IF(SUM($G115:AC115)-SUM($AK115:BF115)&lt;=SUM($G115:AC115)*$E115,SUM($G115:AC115)-SUM($AK115:BF115),ROUND(SUM($G115:AC115)*$E115,2))))))</f>
        <v/>
      </c>
      <c r="BH115" s="195" t="str">
        <f>IF($C115="","",IF(AD$80="","",IF(AD$80="Faza inwest.",0,IF($C115=SUM($AK115:BG115),0,IF(SUM($G115:AD115)-SUM($AK115:BG115)&lt;=SUM($G115:AD115)*$E115,SUM($G115:AD115)-SUM($AK115:BG115),ROUND(SUM($G115:AD115)*$E115,2))))))</f>
        <v/>
      </c>
      <c r="BI115" s="195" t="str">
        <f>IF($C115="","",IF(AE$80="","",IF(AE$80="Faza inwest.",0,IF($C115=SUM($AK115:BH115),0,IF(SUM($G115:AE115)-SUM($AK115:BH115)&lt;=SUM($G115:AE115)*$E115,SUM($G115:AE115)-SUM($AK115:BH115),ROUND(SUM($G115:AE115)*$E115,2))))))</f>
        <v/>
      </c>
      <c r="BJ115" s="195" t="str">
        <f>IF($C115="","",IF(AF$80="","",IF(AF$80="Faza inwest.",0,IF($C115=SUM($AK115:BI115),0,IF(SUM($G115:AF115)-SUM($AK115:BI115)&lt;=SUM($G115:AF115)*$E115,SUM($G115:AF115)-SUM($AK115:BI115),ROUND(SUM($G115:AF115)*$E115,2))))))</f>
        <v/>
      </c>
      <c r="BK115" s="195" t="str">
        <f>IF($C115="","",IF(AG$80="","",IF(AG$80="Faza inwest.",0,IF($C115=SUM($AK115:BJ115),0,IF(SUM($G115:AG115)-SUM($AK115:BJ115)&lt;=SUM($G115:AG115)*$E115,SUM($G115:AG115)-SUM($AK115:BJ115),ROUND(SUM($G115:AG115)*$E115,2))))))</f>
        <v/>
      </c>
      <c r="BL115" s="195" t="str">
        <f>IF($C115="","",IF(AH$80="","",IF(AH$80="Faza inwest.",0,IF($C115=SUM($AK115:BK115),0,IF(SUM($G115:AH115)-SUM($AK115:BK115)&lt;=SUM($G115:AH115)*$E115,SUM($G115:AH115)-SUM($AK115:BK115),ROUND(SUM($G115:AH115)*$E115,2))))))</f>
        <v/>
      </c>
      <c r="BM115" s="195" t="str">
        <f>IF($C115="","",IF(AI$80="","",IF(AI$80="Faza inwest.",0,IF($C115=SUM($AK115:BL115),0,IF(SUM($G115:AI115)-SUM($AK115:BL115)&lt;=SUM($G115:AI115)*$E115,SUM($G115:AI115)-SUM($AK115:BL115),ROUND(SUM($G115:AI115)*$E115,2))))))</f>
        <v/>
      </c>
      <c r="BN115" s="195" t="str">
        <f>IF($C115="","",IF(AJ$80="","",IF(AJ$80="Faza inwest.",0,IF($C115=SUM($AK115:BM115),0,IF(SUM($G115:AJ115)-SUM($AK115:BM115)&lt;=SUM($G115:AJ115)*$E115,SUM($G115:AJ115)-SUM($AK115:BM115),ROUND(SUM($G115:AJ115)*$E115,2))))))</f>
        <v/>
      </c>
    </row>
    <row r="116" spans="1:66" s="70" customFormat="1">
      <c r="A116" s="94" t="str">
        <f>IF(Dane!A85="","",Dane!A85)</f>
        <v/>
      </c>
      <c r="B116" s="204" t="str">
        <f>IF(Dane!B85="","",Dane!B85)</f>
        <v/>
      </c>
      <c r="C116" s="204" t="str">
        <f>IF(Dane!C85="","",Dane!C85)</f>
        <v/>
      </c>
      <c r="D116" s="278" t="str">
        <f>IF(Dane!D85="","",Dane!D85)</f>
        <v/>
      </c>
      <c r="E116" s="601" t="str">
        <f>IF(Dane!E85="","",Dane!E85)</f>
        <v/>
      </c>
      <c r="F116" s="193" t="str">
        <f>IF(Dane!F85="","",Dane!F85)</f>
        <v/>
      </c>
      <c r="G116" s="195" t="str">
        <f>IF(Dane!G85="","",Dane!G85)</f>
        <v/>
      </c>
      <c r="H116" s="195" t="str">
        <f>IF(Dane!H85="","",Dane!H85)</f>
        <v/>
      </c>
      <c r="I116" s="195" t="str">
        <f>IF(Dane!I85="","",Dane!I85)</f>
        <v/>
      </c>
      <c r="J116" s="195" t="str">
        <f>IF(Dane!J85="","",Dane!J85)</f>
        <v/>
      </c>
      <c r="K116" s="195" t="str">
        <f>IF(Dane!K85="","",Dane!K85)</f>
        <v/>
      </c>
      <c r="L116" s="195" t="str">
        <f>IF(Dane!L85="","",Dane!L85)</f>
        <v/>
      </c>
      <c r="M116" s="195" t="str">
        <f>IF(Dane!M85="","",Dane!M85)</f>
        <v/>
      </c>
      <c r="N116" s="195" t="str">
        <f>IF(Dane!N85="","",Dane!N85)</f>
        <v/>
      </c>
      <c r="O116" s="195" t="str">
        <f>IF(Dane!O85="","",Dane!O85)</f>
        <v/>
      </c>
      <c r="P116" s="195" t="str">
        <f>IF(Dane!P85="","",Dane!P85)</f>
        <v/>
      </c>
      <c r="Q116" s="195" t="str">
        <f>IF(Dane!Q85="","",Dane!Q85)</f>
        <v/>
      </c>
      <c r="R116" s="195" t="str">
        <f>IF(Dane!R85="","",Dane!R85)</f>
        <v/>
      </c>
      <c r="S116" s="195" t="str">
        <f>IF(Dane!S85="","",Dane!S85)</f>
        <v/>
      </c>
      <c r="T116" s="195" t="str">
        <f>IF(Dane!T85="","",Dane!T85)</f>
        <v/>
      </c>
      <c r="U116" s="195" t="str">
        <f>IF(Dane!U85="","",Dane!U85)</f>
        <v/>
      </c>
      <c r="V116" s="195" t="str">
        <f>IF(Dane!V85="","",Dane!V85)</f>
        <v/>
      </c>
      <c r="W116" s="195" t="str">
        <f>IF(Dane!W85="","",Dane!W85)</f>
        <v/>
      </c>
      <c r="X116" s="195" t="str">
        <f>IF(Dane!X85="","",Dane!X85)</f>
        <v/>
      </c>
      <c r="Y116" s="195" t="str">
        <f>IF(Dane!Y85="","",Dane!Y85)</f>
        <v/>
      </c>
      <c r="Z116" s="195" t="str">
        <f>IF(Dane!Z85="","",Dane!Z85)</f>
        <v/>
      </c>
      <c r="AA116" s="195" t="str">
        <f>IF(Dane!AA85="","",Dane!AA85)</f>
        <v/>
      </c>
      <c r="AB116" s="195" t="str">
        <f>IF(Dane!AB85="","",Dane!AB85)</f>
        <v/>
      </c>
      <c r="AC116" s="195" t="str">
        <f>IF(Dane!AC85="","",Dane!AC85)</f>
        <v/>
      </c>
      <c r="AD116" s="195" t="str">
        <f>IF(Dane!AD85="","",Dane!AD85)</f>
        <v/>
      </c>
      <c r="AE116" s="195" t="str">
        <f>IF(Dane!AE85="","",Dane!AE85)</f>
        <v/>
      </c>
      <c r="AF116" s="195" t="str">
        <f>IF(Dane!AF85="","",Dane!AF85)</f>
        <v/>
      </c>
      <c r="AG116" s="195" t="str">
        <f>IF(Dane!AG85="","",Dane!AG85)</f>
        <v/>
      </c>
      <c r="AH116" s="195" t="str">
        <f>IF(Dane!AH85="","",Dane!AH85)</f>
        <v/>
      </c>
      <c r="AI116" s="195" t="str">
        <f>IF(Dane!AI85="","",Dane!AI85)</f>
        <v/>
      </c>
      <c r="AJ116" s="195" t="str">
        <f>IF(Dane!AJ85="","",Dane!AJ85)</f>
        <v/>
      </c>
      <c r="AK116" s="195" t="str">
        <f>IF($C116="","",IF(H$80="","",IF(G$80="Faza inwest.",0,ROUND(SUM($G116:G116)*$E116,2))))</f>
        <v/>
      </c>
      <c r="AL116" s="195" t="str">
        <f>IF($C116="","",IF(H$80="","",IF(H$80="Faza inwest.",0,IF($C116=SUM($AK116:AK116),0,IF(SUM($G116:H116)-SUM($AK116:AK116)&lt;=SUM($G116:H116)*$E116,SUM($G116:H116)-SUM($AK116:AK116),ROUND(SUM($G116:H116)*$E116,2))))))</f>
        <v/>
      </c>
      <c r="AM116" s="195" t="str">
        <f>IF($C116="","",IF(I$80="","",IF(I$80="Faza inwest.",0,IF($C116=SUM($AK116:AL116),0,IF(SUM($G116:I116)-SUM($AK116:AL116)&lt;=SUM($G116:I116)*$E116,SUM($G116:I116)-SUM($AK116:AL116),ROUND(SUM($G116:I116)*$E116,2))))))</f>
        <v/>
      </c>
      <c r="AN116" s="195" t="str">
        <f>IF($C116="","",IF(J$80="","",IF(J$80="Faza inwest.",0,IF($C116=SUM($AK116:AM116),0,IF(SUM($G116:J116)-SUM($AK116:AM116)&lt;=SUM($G116:J116)*$E116,SUM($G116:J116)-SUM($AK116:AM116),ROUND(SUM($G116:J116)*$E116,2))))))</f>
        <v/>
      </c>
      <c r="AO116" s="195" t="str">
        <f>IF($C116="","",IF(K$80="","",IF(K$80="Faza inwest.",0,IF($C116=SUM($AK116:AN116),0,IF(SUM($G116:K116)-SUM($AK116:AN116)&lt;=SUM($G116:K116)*$E116,SUM($G116:K116)-SUM($AK116:AN116),ROUND(SUM($G116:K116)*$E116,2))))))</f>
        <v/>
      </c>
      <c r="AP116" s="195" t="str">
        <f>IF($C116="","",IF(L$80="","",IF(L$80="Faza inwest.",0,IF($C116=SUM($AK116:AO116),0,IF(SUM($G116:L116)-SUM($AK116:AO116)&lt;=SUM($G116:L116)*$E116,SUM($G116:L116)-SUM($AK116:AO116),ROUND(SUM($G116:L116)*$E116,2))))))</f>
        <v/>
      </c>
      <c r="AQ116" s="195" t="str">
        <f>IF($C116="","",IF(M$80="","",IF(M$80="Faza inwest.",0,IF($C116=SUM($AK116:AP116),0,IF(SUM($G116:M116)-SUM($AK116:AP116)&lt;=SUM($G116:M116)*$E116,SUM($G116:M116)-SUM($AK116:AP116),ROUND(SUM($G116:M116)*$E116,2))))))</f>
        <v/>
      </c>
      <c r="AR116" s="195" t="str">
        <f>IF($C116="","",IF(N$80="","",IF(N$80="Faza inwest.",0,IF($C116=SUM($AK116:AQ116),0,IF(SUM($G116:N116)-SUM($AK116:AQ116)&lt;=SUM($G116:N116)*$E116,SUM($G116:N116)-SUM($AK116:AQ116),ROUND(SUM($G116:N116)*$E116,2))))))</f>
        <v/>
      </c>
      <c r="AS116" s="195" t="str">
        <f>IF($C116="","",IF(O$80="","",IF(O$80="Faza inwest.",0,IF($C116=SUM($AK116:AR116),0,IF(SUM($G116:O116)-SUM($AK116:AR116)&lt;=SUM($G116:O116)*$E116,SUM($G116:O116)-SUM($AK116:AR116),ROUND(SUM($G116:O116)*$E116,2))))))</f>
        <v/>
      </c>
      <c r="AT116" s="195" t="str">
        <f>IF($C116="","",IF(P$80="","",IF(P$80="Faza inwest.",0,IF($C116=SUM($AK116:AS116),0,IF(SUM($G116:P116)-SUM($AK116:AS116)&lt;=SUM($G116:P116)*$E116,SUM($G116:P116)-SUM($AK116:AS116),ROUND(SUM($G116:P116)*$E116,2))))))</f>
        <v/>
      </c>
      <c r="AU116" s="195" t="str">
        <f>IF($C116="","",IF(Q$80="","",IF(Q$80="Faza inwest.",0,IF($C116=SUM($AK116:AT116),0,IF(SUM($G116:Q116)-SUM($AK116:AT116)&lt;=SUM($G116:Q116)*$E116,SUM($G116:Q116)-SUM($AK116:AT116),ROUND(SUM($G116:Q116)*$E116,2))))))</f>
        <v/>
      </c>
      <c r="AV116" s="195" t="str">
        <f>IF($C116="","",IF(R$80="","",IF(R$80="Faza inwest.",0,IF($C116=SUM($AK116:AU116),0,IF(SUM($G116:R116)-SUM($AK116:AU116)&lt;=SUM($G116:R116)*$E116,SUM($G116:R116)-SUM($AK116:AU116),ROUND(SUM($G116:R116)*$E116,2))))))</f>
        <v/>
      </c>
      <c r="AW116" s="195" t="str">
        <f>IF($C116="","",IF(S$80="","",IF(S$80="Faza inwest.",0,IF($C116=SUM($AK116:AV116),0,IF(SUM($G116:S116)-SUM($AK116:AV116)&lt;=SUM($G116:S116)*$E116,SUM($G116:S116)-SUM($AK116:AV116),ROUND(SUM($G116:S116)*$E116,2))))))</f>
        <v/>
      </c>
      <c r="AX116" s="195" t="str">
        <f>IF($C116="","",IF(T$80="","",IF(T$80="Faza inwest.",0,IF($C116=SUM($AK116:AW116),0,IF(SUM($G116:T116)-SUM($AK116:AW116)&lt;=SUM($G116:T116)*$E116,SUM($G116:T116)-SUM($AK116:AW116),ROUND(SUM($G116:T116)*$E116,2))))))</f>
        <v/>
      </c>
      <c r="AY116" s="195" t="str">
        <f>IF($C116="","",IF(U$80="","",IF(U$80="Faza inwest.",0,IF($C116=SUM($AK116:AX116),0,IF(SUM($G116:U116)-SUM($AK116:AX116)&lt;=SUM($G116:U116)*$E116,SUM($G116:U116)-SUM($AK116:AX116),ROUND(SUM($G116:U116)*$E116,2))))))</f>
        <v/>
      </c>
      <c r="AZ116" s="195" t="str">
        <f>IF($C116="","",IF(V$80="","",IF(V$80="Faza inwest.",0,IF($C116=SUM($AK116:AY116),0,IF(SUM($G116:V116)-SUM($AK116:AY116)&lt;=SUM($G116:V116)*$E116,SUM($G116:V116)-SUM($AK116:AY116),ROUND(SUM($G116:V116)*$E116,2))))))</f>
        <v/>
      </c>
      <c r="BA116" s="195" t="str">
        <f>IF($C116="","",IF(W$80="","",IF(W$80="Faza inwest.",0,IF($C116=SUM($AK116:AZ116),0,IF(SUM($G116:W116)-SUM($AK116:AZ116)&lt;=SUM($G116:W116)*$E116,SUM($G116:W116)-SUM($AK116:AZ116),ROUND(SUM($G116:W116)*$E116,2))))))</f>
        <v/>
      </c>
      <c r="BB116" s="195" t="str">
        <f>IF($C116="","",IF(X$80="","",IF(X$80="Faza inwest.",0,IF($C116=SUM($AK116:BA116),0,IF(SUM($G116:X116)-SUM($AK116:BA116)&lt;=SUM($G116:X116)*$E116,SUM($G116:X116)-SUM($AK116:BA116),ROUND(SUM($G116:X116)*$E116,2))))))</f>
        <v/>
      </c>
      <c r="BC116" s="195" t="str">
        <f>IF($C116="","",IF(Y$80="","",IF(Y$80="Faza inwest.",0,IF($C116=SUM($AK116:BB116),0,IF(SUM($G116:Y116)-SUM($AK116:BB116)&lt;=SUM($G116:Y116)*$E116,SUM($G116:Y116)-SUM($AK116:BB116),ROUND(SUM($G116:Y116)*$E116,2))))))</f>
        <v/>
      </c>
      <c r="BD116" s="195" t="str">
        <f>IF($C116="","",IF(Z$80="","",IF(Z$80="Faza inwest.",0,IF($C116=SUM($AK116:BC116),0,IF(SUM($G116:Z116)-SUM($AK116:BC116)&lt;=SUM($G116:Z116)*$E116,SUM($G116:Z116)-SUM($AK116:BC116),ROUND(SUM($G116:Z116)*$E116,2))))))</f>
        <v/>
      </c>
      <c r="BE116" s="195" t="str">
        <f>IF($C116="","",IF(AA$80="","",IF(AA$80="Faza inwest.",0,IF($C116=SUM($AK116:BD116),0,IF(SUM($G116:AA116)-SUM($AK116:BD116)&lt;=SUM($G116:AA116)*$E116,SUM($G116:AA116)-SUM($AK116:BD116),ROUND(SUM($G116:AA116)*$E116,2))))))</f>
        <v/>
      </c>
      <c r="BF116" s="195" t="str">
        <f>IF($C116="","",IF(AB$80="","",IF(AB$80="Faza inwest.",0,IF($C116=SUM($AK116:BE116),0,IF(SUM($G116:AB116)-SUM($AK116:BE116)&lt;=SUM($G116:AB116)*$E116,SUM($G116:AB116)-SUM($AK116:BE116),ROUND(SUM($G116:AB116)*$E116,2))))))</f>
        <v/>
      </c>
      <c r="BG116" s="195" t="str">
        <f>IF($C116="","",IF(AC$80="","",IF(AC$80="Faza inwest.",0,IF($C116=SUM($AK116:BF116),0,IF(SUM($G116:AC116)-SUM($AK116:BF116)&lt;=SUM($G116:AC116)*$E116,SUM($G116:AC116)-SUM($AK116:BF116),ROUND(SUM($G116:AC116)*$E116,2))))))</f>
        <v/>
      </c>
      <c r="BH116" s="195" t="str">
        <f>IF($C116="","",IF(AD$80="","",IF(AD$80="Faza inwest.",0,IF($C116=SUM($AK116:BG116),0,IF(SUM($G116:AD116)-SUM($AK116:BG116)&lt;=SUM($G116:AD116)*$E116,SUM($G116:AD116)-SUM($AK116:BG116),ROUND(SUM($G116:AD116)*$E116,2))))))</f>
        <v/>
      </c>
      <c r="BI116" s="195" t="str">
        <f>IF($C116="","",IF(AE$80="","",IF(AE$80="Faza inwest.",0,IF($C116=SUM($AK116:BH116),0,IF(SUM($G116:AE116)-SUM($AK116:BH116)&lt;=SUM($G116:AE116)*$E116,SUM($G116:AE116)-SUM($AK116:BH116),ROUND(SUM($G116:AE116)*$E116,2))))))</f>
        <v/>
      </c>
      <c r="BJ116" s="195" t="str">
        <f>IF($C116="","",IF(AF$80="","",IF(AF$80="Faza inwest.",0,IF($C116=SUM($AK116:BI116),0,IF(SUM($G116:AF116)-SUM($AK116:BI116)&lt;=SUM($G116:AF116)*$E116,SUM($G116:AF116)-SUM($AK116:BI116),ROUND(SUM($G116:AF116)*$E116,2))))))</f>
        <v/>
      </c>
      <c r="BK116" s="195" t="str">
        <f>IF($C116="","",IF(AG$80="","",IF(AG$80="Faza inwest.",0,IF($C116=SUM($AK116:BJ116),0,IF(SUM($G116:AG116)-SUM($AK116:BJ116)&lt;=SUM($G116:AG116)*$E116,SUM($G116:AG116)-SUM($AK116:BJ116),ROUND(SUM($G116:AG116)*$E116,2))))))</f>
        <v/>
      </c>
      <c r="BL116" s="195" t="str">
        <f>IF($C116="","",IF(AH$80="","",IF(AH$80="Faza inwest.",0,IF($C116=SUM($AK116:BK116),0,IF(SUM($G116:AH116)-SUM($AK116:BK116)&lt;=SUM($G116:AH116)*$E116,SUM($G116:AH116)-SUM($AK116:BK116),ROUND(SUM($G116:AH116)*$E116,2))))))</f>
        <v/>
      </c>
      <c r="BM116" s="195" t="str">
        <f>IF($C116="","",IF(AI$80="","",IF(AI$80="Faza inwest.",0,IF($C116=SUM($AK116:BL116),0,IF(SUM($G116:AI116)-SUM($AK116:BL116)&lt;=SUM($G116:AI116)*$E116,SUM($G116:AI116)-SUM($AK116:BL116),ROUND(SUM($G116:AI116)*$E116,2))))))</f>
        <v/>
      </c>
      <c r="BN116" s="195" t="str">
        <f>IF($C116="","",IF(AJ$80="","",IF(AJ$80="Faza inwest.",0,IF($C116=SUM($AK116:BM116),0,IF(SUM($G116:AJ116)-SUM($AK116:BM116)&lt;=SUM($G116:AJ116)*$E116,SUM($G116:AJ116)-SUM($AK116:BM116),ROUND(SUM($G116:AJ116)*$E116,2))))))</f>
        <v/>
      </c>
    </row>
    <row r="117" spans="1:66" s="70" customFormat="1">
      <c r="A117" s="94" t="str">
        <f>IF(Dane!A86="","",Dane!A86)</f>
        <v/>
      </c>
      <c r="B117" s="204" t="str">
        <f>IF(Dane!B86="","",Dane!B86)</f>
        <v/>
      </c>
      <c r="C117" s="204" t="str">
        <f>IF(Dane!C86="","",Dane!C86)</f>
        <v/>
      </c>
      <c r="D117" s="278" t="str">
        <f>IF(Dane!D86="","",Dane!D86)</f>
        <v/>
      </c>
      <c r="E117" s="601" t="str">
        <f>IF(Dane!E86="","",Dane!E86)</f>
        <v/>
      </c>
      <c r="F117" s="193" t="str">
        <f>IF(Dane!F86="","",Dane!F86)</f>
        <v/>
      </c>
      <c r="G117" s="195" t="str">
        <f>IF(Dane!G86="","",Dane!G86)</f>
        <v/>
      </c>
      <c r="H117" s="195" t="str">
        <f>IF(Dane!H86="","",Dane!H86)</f>
        <v/>
      </c>
      <c r="I117" s="195" t="str">
        <f>IF(Dane!I86="","",Dane!I86)</f>
        <v/>
      </c>
      <c r="J117" s="195" t="str">
        <f>IF(Dane!J86="","",Dane!J86)</f>
        <v/>
      </c>
      <c r="K117" s="195" t="str">
        <f>IF(Dane!K86="","",Dane!K86)</f>
        <v/>
      </c>
      <c r="L117" s="195" t="str">
        <f>IF(Dane!L86="","",Dane!L86)</f>
        <v/>
      </c>
      <c r="M117" s="195" t="str">
        <f>IF(Dane!M86="","",Dane!M86)</f>
        <v/>
      </c>
      <c r="N117" s="195" t="str">
        <f>IF(Dane!N86="","",Dane!N86)</f>
        <v/>
      </c>
      <c r="O117" s="195" t="str">
        <f>IF(Dane!O86="","",Dane!O86)</f>
        <v/>
      </c>
      <c r="P117" s="195" t="str">
        <f>IF(Dane!P86="","",Dane!P86)</f>
        <v/>
      </c>
      <c r="Q117" s="195" t="str">
        <f>IF(Dane!Q86="","",Dane!Q86)</f>
        <v/>
      </c>
      <c r="R117" s="195" t="str">
        <f>IF(Dane!R86="","",Dane!R86)</f>
        <v/>
      </c>
      <c r="S117" s="195" t="str">
        <f>IF(Dane!S86="","",Dane!S86)</f>
        <v/>
      </c>
      <c r="T117" s="195" t="str">
        <f>IF(Dane!T86="","",Dane!T86)</f>
        <v/>
      </c>
      <c r="U117" s="195" t="str">
        <f>IF(Dane!U86="","",Dane!U86)</f>
        <v/>
      </c>
      <c r="V117" s="195" t="str">
        <f>IF(Dane!V86="","",Dane!V86)</f>
        <v/>
      </c>
      <c r="W117" s="195" t="str">
        <f>IF(Dane!W86="","",Dane!W86)</f>
        <v/>
      </c>
      <c r="X117" s="195" t="str">
        <f>IF(Dane!X86="","",Dane!X86)</f>
        <v/>
      </c>
      <c r="Y117" s="195" t="str">
        <f>IF(Dane!Y86="","",Dane!Y86)</f>
        <v/>
      </c>
      <c r="Z117" s="195" t="str">
        <f>IF(Dane!Z86="","",Dane!Z86)</f>
        <v/>
      </c>
      <c r="AA117" s="195" t="str">
        <f>IF(Dane!AA86="","",Dane!AA86)</f>
        <v/>
      </c>
      <c r="AB117" s="195" t="str">
        <f>IF(Dane!AB86="","",Dane!AB86)</f>
        <v/>
      </c>
      <c r="AC117" s="195" t="str">
        <f>IF(Dane!AC86="","",Dane!AC86)</f>
        <v/>
      </c>
      <c r="AD117" s="195" t="str">
        <f>IF(Dane!AD86="","",Dane!AD86)</f>
        <v/>
      </c>
      <c r="AE117" s="195" t="str">
        <f>IF(Dane!AE86="","",Dane!AE86)</f>
        <v/>
      </c>
      <c r="AF117" s="195" t="str">
        <f>IF(Dane!AF86="","",Dane!AF86)</f>
        <v/>
      </c>
      <c r="AG117" s="195" t="str">
        <f>IF(Dane!AG86="","",Dane!AG86)</f>
        <v/>
      </c>
      <c r="AH117" s="195" t="str">
        <f>IF(Dane!AH86="","",Dane!AH86)</f>
        <v/>
      </c>
      <c r="AI117" s="195" t="str">
        <f>IF(Dane!AI86="","",Dane!AI86)</f>
        <v/>
      </c>
      <c r="AJ117" s="195" t="str">
        <f>IF(Dane!AJ86="","",Dane!AJ86)</f>
        <v/>
      </c>
      <c r="AK117" s="195" t="str">
        <f>IF($C117="","",IF(H$80="","",IF(G$80="Faza inwest.",0,ROUND(SUM($G117:G117)*$E117,2))))</f>
        <v/>
      </c>
      <c r="AL117" s="195" t="str">
        <f>IF($C117="","",IF(H$80="","",IF(H$80="Faza inwest.",0,IF($C117=SUM($AK117:AK117),0,IF(SUM($G117:H117)-SUM($AK117:AK117)&lt;=SUM($G117:H117)*$E117,SUM($G117:H117)-SUM($AK117:AK117),ROUND(SUM($G117:H117)*$E117,2))))))</f>
        <v/>
      </c>
      <c r="AM117" s="195" t="str">
        <f>IF($C117="","",IF(I$80="","",IF(I$80="Faza inwest.",0,IF($C117=SUM($AK117:AL117),0,IF(SUM($G117:I117)-SUM($AK117:AL117)&lt;=SUM($G117:I117)*$E117,SUM($G117:I117)-SUM($AK117:AL117),ROUND(SUM($G117:I117)*$E117,2))))))</f>
        <v/>
      </c>
      <c r="AN117" s="195" t="str">
        <f>IF($C117="","",IF(J$80="","",IF(J$80="Faza inwest.",0,IF($C117=SUM($AK117:AM117),0,IF(SUM($G117:J117)-SUM($AK117:AM117)&lt;=SUM($G117:J117)*$E117,SUM($G117:J117)-SUM($AK117:AM117),ROUND(SUM($G117:J117)*$E117,2))))))</f>
        <v/>
      </c>
      <c r="AO117" s="195" t="str">
        <f>IF($C117="","",IF(K$80="","",IF(K$80="Faza inwest.",0,IF($C117=SUM($AK117:AN117),0,IF(SUM($G117:K117)-SUM($AK117:AN117)&lt;=SUM($G117:K117)*$E117,SUM($G117:K117)-SUM($AK117:AN117),ROUND(SUM($G117:K117)*$E117,2))))))</f>
        <v/>
      </c>
      <c r="AP117" s="195" t="str">
        <f>IF($C117="","",IF(L$80="","",IF(L$80="Faza inwest.",0,IF($C117=SUM($AK117:AO117),0,IF(SUM($G117:L117)-SUM($AK117:AO117)&lt;=SUM($G117:L117)*$E117,SUM($G117:L117)-SUM($AK117:AO117),ROUND(SUM($G117:L117)*$E117,2))))))</f>
        <v/>
      </c>
      <c r="AQ117" s="195" t="str">
        <f>IF($C117="","",IF(M$80="","",IF(M$80="Faza inwest.",0,IF($C117=SUM($AK117:AP117),0,IF(SUM($G117:M117)-SUM($AK117:AP117)&lt;=SUM($G117:M117)*$E117,SUM($G117:M117)-SUM($AK117:AP117),ROUND(SUM($G117:M117)*$E117,2))))))</f>
        <v/>
      </c>
      <c r="AR117" s="195" t="str">
        <f>IF($C117="","",IF(N$80="","",IF(N$80="Faza inwest.",0,IF($C117=SUM($AK117:AQ117),0,IF(SUM($G117:N117)-SUM($AK117:AQ117)&lt;=SUM($G117:N117)*$E117,SUM($G117:N117)-SUM($AK117:AQ117),ROUND(SUM($G117:N117)*$E117,2))))))</f>
        <v/>
      </c>
      <c r="AS117" s="195" t="str">
        <f>IF($C117="","",IF(O$80="","",IF(O$80="Faza inwest.",0,IF($C117=SUM($AK117:AR117),0,IF(SUM($G117:O117)-SUM($AK117:AR117)&lt;=SUM($G117:O117)*$E117,SUM($G117:O117)-SUM($AK117:AR117),ROUND(SUM($G117:O117)*$E117,2))))))</f>
        <v/>
      </c>
      <c r="AT117" s="195" t="str">
        <f>IF($C117="","",IF(P$80="","",IF(P$80="Faza inwest.",0,IF($C117=SUM($AK117:AS117),0,IF(SUM($G117:P117)-SUM($AK117:AS117)&lt;=SUM($G117:P117)*$E117,SUM($G117:P117)-SUM($AK117:AS117),ROUND(SUM($G117:P117)*$E117,2))))))</f>
        <v/>
      </c>
      <c r="AU117" s="195" t="str">
        <f>IF($C117="","",IF(Q$80="","",IF(Q$80="Faza inwest.",0,IF($C117=SUM($AK117:AT117),0,IF(SUM($G117:Q117)-SUM($AK117:AT117)&lt;=SUM($G117:Q117)*$E117,SUM($G117:Q117)-SUM($AK117:AT117),ROUND(SUM($G117:Q117)*$E117,2))))))</f>
        <v/>
      </c>
      <c r="AV117" s="195" t="str">
        <f>IF($C117="","",IF(R$80="","",IF(R$80="Faza inwest.",0,IF($C117=SUM($AK117:AU117),0,IF(SUM($G117:R117)-SUM($AK117:AU117)&lt;=SUM($G117:R117)*$E117,SUM($G117:R117)-SUM($AK117:AU117),ROUND(SUM($G117:R117)*$E117,2))))))</f>
        <v/>
      </c>
      <c r="AW117" s="195" t="str">
        <f>IF($C117="","",IF(S$80="","",IF(S$80="Faza inwest.",0,IF($C117=SUM($AK117:AV117),0,IF(SUM($G117:S117)-SUM($AK117:AV117)&lt;=SUM($G117:S117)*$E117,SUM($G117:S117)-SUM($AK117:AV117),ROUND(SUM($G117:S117)*$E117,2))))))</f>
        <v/>
      </c>
      <c r="AX117" s="195" t="str">
        <f>IF($C117="","",IF(T$80="","",IF(T$80="Faza inwest.",0,IF($C117=SUM($AK117:AW117),0,IF(SUM($G117:T117)-SUM($AK117:AW117)&lt;=SUM($G117:T117)*$E117,SUM($G117:T117)-SUM($AK117:AW117),ROUND(SUM($G117:T117)*$E117,2))))))</f>
        <v/>
      </c>
      <c r="AY117" s="195" t="str">
        <f>IF($C117="","",IF(U$80="","",IF(U$80="Faza inwest.",0,IF($C117=SUM($AK117:AX117),0,IF(SUM($G117:U117)-SUM($AK117:AX117)&lt;=SUM($G117:U117)*$E117,SUM($G117:U117)-SUM($AK117:AX117),ROUND(SUM($G117:U117)*$E117,2))))))</f>
        <v/>
      </c>
      <c r="AZ117" s="195" t="str">
        <f>IF($C117="","",IF(V$80="","",IF(V$80="Faza inwest.",0,IF($C117=SUM($AK117:AY117),0,IF(SUM($G117:V117)-SUM($AK117:AY117)&lt;=SUM($G117:V117)*$E117,SUM($G117:V117)-SUM($AK117:AY117),ROUND(SUM($G117:V117)*$E117,2))))))</f>
        <v/>
      </c>
      <c r="BA117" s="195" t="str">
        <f>IF($C117="","",IF(W$80="","",IF(W$80="Faza inwest.",0,IF($C117=SUM($AK117:AZ117),0,IF(SUM($G117:W117)-SUM($AK117:AZ117)&lt;=SUM($G117:W117)*$E117,SUM($G117:W117)-SUM($AK117:AZ117),ROUND(SUM($G117:W117)*$E117,2))))))</f>
        <v/>
      </c>
      <c r="BB117" s="195" t="str">
        <f>IF($C117="","",IF(X$80="","",IF(X$80="Faza inwest.",0,IF($C117=SUM($AK117:BA117),0,IF(SUM($G117:X117)-SUM($AK117:BA117)&lt;=SUM($G117:X117)*$E117,SUM($G117:X117)-SUM($AK117:BA117),ROUND(SUM($G117:X117)*$E117,2))))))</f>
        <v/>
      </c>
      <c r="BC117" s="195" t="str">
        <f>IF($C117="","",IF(Y$80="","",IF(Y$80="Faza inwest.",0,IF($C117=SUM($AK117:BB117),0,IF(SUM($G117:Y117)-SUM($AK117:BB117)&lt;=SUM($G117:Y117)*$E117,SUM($G117:Y117)-SUM($AK117:BB117),ROUND(SUM($G117:Y117)*$E117,2))))))</f>
        <v/>
      </c>
      <c r="BD117" s="195" t="str">
        <f>IF($C117="","",IF(Z$80="","",IF(Z$80="Faza inwest.",0,IF($C117=SUM($AK117:BC117),0,IF(SUM($G117:Z117)-SUM($AK117:BC117)&lt;=SUM($G117:Z117)*$E117,SUM($G117:Z117)-SUM($AK117:BC117),ROUND(SUM($G117:Z117)*$E117,2))))))</f>
        <v/>
      </c>
      <c r="BE117" s="195" t="str">
        <f>IF($C117="","",IF(AA$80="","",IF(AA$80="Faza inwest.",0,IF($C117=SUM($AK117:BD117),0,IF(SUM($G117:AA117)-SUM($AK117:BD117)&lt;=SUM($G117:AA117)*$E117,SUM($G117:AA117)-SUM($AK117:BD117),ROUND(SUM($G117:AA117)*$E117,2))))))</f>
        <v/>
      </c>
      <c r="BF117" s="195" t="str">
        <f>IF($C117="","",IF(AB$80="","",IF(AB$80="Faza inwest.",0,IF($C117=SUM($AK117:BE117),0,IF(SUM($G117:AB117)-SUM($AK117:BE117)&lt;=SUM($G117:AB117)*$E117,SUM($G117:AB117)-SUM($AK117:BE117),ROUND(SUM($G117:AB117)*$E117,2))))))</f>
        <v/>
      </c>
      <c r="BG117" s="195" t="str">
        <f>IF($C117="","",IF(AC$80="","",IF(AC$80="Faza inwest.",0,IF($C117=SUM($AK117:BF117),0,IF(SUM($G117:AC117)-SUM($AK117:BF117)&lt;=SUM($G117:AC117)*$E117,SUM($G117:AC117)-SUM($AK117:BF117),ROUND(SUM($G117:AC117)*$E117,2))))))</f>
        <v/>
      </c>
      <c r="BH117" s="195" t="str">
        <f>IF($C117="","",IF(AD$80="","",IF(AD$80="Faza inwest.",0,IF($C117=SUM($AK117:BG117),0,IF(SUM($G117:AD117)-SUM($AK117:BG117)&lt;=SUM($G117:AD117)*$E117,SUM($G117:AD117)-SUM($AK117:BG117),ROUND(SUM($G117:AD117)*$E117,2))))))</f>
        <v/>
      </c>
      <c r="BI117" s="195" t="str">
        <f>IF($C117="","",IF(AE$80="","",IF(AE$80="Faza inwest.",0,IF($C117=SUM($AK117:BH117),0,IF(SUM($G117:AE117)-SUM($AK117:BH117)&lt;=SUM($G117:AE117)*$E117,SUM($G117:AE117)-SUM($AK117:BH117),ROUND(SUM($G117:AE117)*$E117,2))))))</f>
        <v/>
      </c>
      <c r="BJ117" s="195" t="str">
        <f>IF($C117="","",IF(AF$80="","",IF(AF$80="Faza inwest.",0,IF($C117=SUM($AK117:BI117),0,IF(SUM($G117:AF117)-SUM($AK117:BI117)&lt;=SUM($G117:AF117)*$E117,SUM($G117:AF117)-SUM($AK117:BI117),ROUND(SUM($G117:AF117)*$E117,2))))))</f>
        <v/>
      </c>
      <c r="BK117" s="195" t="str">
        <f>IF($C117="","",IF(AG$80="","",IF(AG$80="Faza inwest.",0,IF($C117=SUM($AK117:BJ117),0,IF(SUM($G117:AG117)-SUM($AK117:BJ117)&lt;=SUM($G117:AG117)*$E117,SUM($G117:AG117)-SUM($AK117:BJ117),ROUND(SUM($G117:AG117)*$E117,2))))))</f>
        <v/>
      </c>
      <c r="BL117" s="195" t="str">
        <f>IF($C117="","",IF(AH$80="","",IF(AH$80="Faza inwest.",0,IF($C117=SUM($AK117:BK117),0,IF(SUM($G117:AH117)-SUM($AK117:BK117)&lt;=SUM($G117:AH117)*$E117,SUM($G117:AH117)-SUM($AK117:BK117),ROUND(SUM($G117:AH117)*$E117,2))))))</f>
        <v/>
      </c>
      <c r="BM117" s="195" t="str">
        <f>IF($C117="","",IF(AI$80="","",IF(AI$80="Faza inwest.",0,IF($C117=SUM($AK117:BL117),0,IF(SUM($G117:AI117)-SUM($AK117:BL117)&lt;=SUM($G117:AI117)*$E117,SUM($G117:AI117)-SUM($AK117:BL117),ROUND(SUM($G117:AI117)*$E117,2))))))</f>
        <v/>
      </c>
      <c r="BN117" s="195" t="str">
        <f>IF($C117="","",IF(AJ$80="","",IF(AJ$80="Faza inwest.",0,IF($C117=SUM($AK117:BM117),0,IF(SUM($G117:AJ117)-SUM($AK117:BM117)&lt;=SUM($G117:AJ117)*$E117,SUM($G117:AJ117)-SUM($AK117:BM117),ROUND(SUM($G117:AJ117)*$E117,2))))))</f>
        <v/>
      </c>
    </row>
    <row r="118" spans="1:66" s="70" customFormat="1">
      <c r="A118" s="94" t="str">
        <f>IF(Dane!A87="","",Dane!A87)</f>
        <v/>
      </c>
      <c r="B118" s="204" t="str">
        <f>IF(Dane!B87="","",Dane!B87)</f>
        <v/>
      </c>
      <c r="C118" s="204" t="str">
        <f>IF(Dane!C87="","",Dane!C87)</f>
        <v/>
      </c>
      <c r="D118" s="278" t="str">
        <f>IF(Dane!D87="","",Dane!D87)</f>
        <v/>
      </c>
      <c r="E118" s="601" t="str">
        <f>IF(Dane!E87="","",Dane!E87)</f>
        <v/>
      </c>
      <c r="F118" s="193" t="str">
        <f>IF(Dane!F87="","",Dane!F87)</f>
        <v/>
      </c>
      <c r="G118" s="195" t="str">
        <f>IF(Dane!G87="","",Dane!G87)</f>
        <v/>
      </c>
      <c r="H118" s="195" t="str">
        <f>IF(Dane!H87="","",Dane!H87)</f>
        <v/>
      </c>
      <c r="I118" s="195" t="str">
        <f>IF(Dane!I87="","",Dane!I87)</f>
        <v/>
      </c>
      <c r="J118" s="195" t="str">
        <f>IF(Dane!J87="","",Dane!J87)</f>
        <v/>
      </c>
      <c r="K118" s="195" t="str">
        <f>IF(Dane!K87="","",Dane!K87)</f>
        <v/>
      </c>
      <c r="L118" s="195" t="str">
        <f>IF(Dane!L87="","",Dane!L87)</f>
        <v/>
      </c>
      <c r="M118" s="195" t="str">
        <f>IF(Dane!M87="","",Dane!M87)</f>
        <v/>
      </c>
      <c r="N118" s="195" t="str">
        <f>IF(Dane!N87="","",Dane!N87)</f>
        <v/>
      </c>
      <c r="O118" s="195" t="str">
        <f>IF(Dane!O87="","",Dane!O87)</f>
        <v/>
      </c>
      <c r="P118" s="195" t="str">
        <f>IF(Dane!P87="","",Dane!P87)</f>
        <v/>
      </c>
      <c r="Q118" s="195" t="str">
        <f>IF(Dane!Q87="","",Dane!Q87)</f>
        <v/>
      </c>
      <c r="R118" s="195" t="str">
        <f>IF(Dane!R87="","",Dane!R87)</f>
        <v/>
      </c>
      <c r="S118" s="195" t="str">
        <f>IF(Dane!S87="","",Dane!S87)</f>
        <v/>
      </c>
      <c r="T118" s="195" t="str">
        <f>IF(Dane!T87="","",Dane!T87)</f>
        <v/>
      </c>
      <c r="U118" s="195" t="str">
        <f>IF(Dane!U87="","",Dane!U87)</f>
        <v/>
      </c>
      <c r="V118" s="195" t="str">
        <f>IF(Dane!V87="","",Dane!V87)</f>
        <v/>
      </c>
      <c r="W118" s="195" t="str">
        <f>IF(Dane!W87="","",Dane!W87)</f>
        <v/>
      </c>
      <c r="X118" s="195" t="str">
        <f>IF(Dane!X87="","",Dane!X87)</f>
        <v/>
      </c>
      <c r="Y118" s="195" t="str">
        <f>IF(Dane!Y87="","",Dane!Y87)</f>
        <v/>
      </c>
      <c r="Z118" s="195" t="str">
        <f>IF(Dane!Z87="","",Dane!Z87)</f>
        <v/>
      </c>
      <c r="AA118" s="195" t="str">
        <f>IF(Dane!AA87="","",Dane!AA87)</f>
        <v/>
      </c>
      <c r="AB118" s="195" t="str">
        <f>IF(Dane!AB87="","",Dane!AB87)</f>
        <v/>
      </c>
      <c r="AC118" s="195" t="str">
        <f>IF(Dane!AC87="","",Dane!AC87)</f>
        <v/>
      </c>
      <c r="AD118" s="195" t="str">
        <f>IF(Dane!AD87="","",Dane!AD87)</f>
        <v/>
      </c>
      <c r="AE118" s="195" t="str">
        <f>IF(Dane!AE87="","",Dane!AE87)</f>
        <v/>
      </c>
      <c r="AF118" s="195" t="str">
        <f>IF(Dane!AF87="","",Dane!AF87)</f>
        <v/>
      </c>
      <c r="AG118" s="195" t="str">
        <f>IF(Dane!AG87="","",Dane!AG87)</f>
        <v/>
      </c>
      <c r="AH118" s="195" t="str">
        <f>IF(Dane!AH87="","",Dane!AH87)</f>
        <v/>
      </c>
      <c r="AI118" s="195" t="str">
        <f>IF(Dane!AI87="","",Dane!AI87)</f>
        <v/>
      </c>
      <c r="AJ118" s="195" t="str">
        <f>IF(Dane!AJ87="","",Dane!AJ87)</f>
        <v/>
      </c>
      <c r="AK118" s="195" t="str">
        <f>IF($C118="","",IF(H$80="","",IF(G$80="Faza inwest.",0,ROUND(SUM($G118:G118)*$E118,2))))</f>
        <v/>
      </c>
      <c r="AL118" s="195" t="str">
        <f>IF($C118="","",IF(H$80="","",IF(H$80="Faza inwest.",0,IF($C118=SUM($AK118:AK118),0,IF(SUM($G118:H118)-SUM($AK118:AK118)&lt;=SUM($G118:H118)*$E118,SUM($G118:H118)-SUM($AK118:AK118),ROUND(SUM($G118:H118)*$E118,2))))))</f>
        <v/>
      </c>
      <c r="AM118" s="195" t="str">
        <f>IF($C118="","",IF(I$80="","",IF(I$80="Faza inwest.",0,IF($C118=SUM($AK118:AL118),0,IF(SUM($G118:I118)-SUM($AK118:AL118)&lt;=SUM($G118:I118)*$E118,SUM($G118:I118)-SUM($AK118:AL118),ROUND(SUM($G118:I118)*$E118,2))))))</f>
        <v/>
      </c>
      <c r="AN118" s="195" t="str">
        <f>IF($C118="","",IF(J$80="","",IF(J$80="Faza inwest.",0,IF($C118=SUM($AK118:AM118),0,IF(SUM($G118:J118)-SUM($AK118:AM118)&lt;=SUM($G118:J118)*$E118,SUM($G118:J118)-SUM($AK118:AM118),ROUND(SUM($G118:J118)*$E118,2))))))</f>
        <v/>
      </c>
      <c r="AO118" s="195" t="str">
        <f>IF($C118="","",IF(K$80="","",IF(K$80="Faza inwest.",0,IF($C118=SUM($AK118:AN118),0,IF(SUM($G118:K118)-SUM($AK118:AN118)&lt;=SUM($G118:K118)*$E118,SUM($G118:K118)-SUM($AK118:AN118),ROUND(SUM($G118:K118)*$E118,2))))))</f>
        <v/>
      </c>
      <c r="AP118" s="195" t="str">
        <f>IF($C118="","",IF(L$80="","",IF(L$80="Faza inwest.",0,IF($C118=SUM($AK118:AO118),0,IF(SUM($G118:L118)-SUM($AK118:AO118)&lt;=SUM($G118:L118)*$E118,SUM($G118:L118)-SUM($AK118:AO118),ROUND(SUM($G118:L118)*$E118,2))))))</f>
        <v/>
      </c>
      <c r="AQ118" s="195" t="str">
        <f>IF($C118="","",IF(M$80="","",IF(M$80="Faza inwest.",0,IF($C118=SUM($AK118:AP118),0,IF(SUM($G118:M118)-SUM($AK118:AP118)&lt;=SUM($G118:M118)*$E118,SUM($G118:M118)-SUM($AK118:AP118),ROUND(SUM($G118:M118)*$E118,2))))))</f>
        <v/>
      </c>
      <c r="AR118" s="195" t="str">
        <f>IF($C118="","",IF(N$80="","",IF(N$80="Faza inwest.",0,IF($C118=SUM($AK118:AQ118),0,IF(SUM($G118:N118)-SUM($AK118:AQ118)&lt;=SUM($G118:N118)*$E118,SUM($G118:N118)-SUM($AK118:AQ118),ROUND(SUM($G118:N118)*$E118,2))))))</f>
        <v/>
      </c>
      <c r="AS118" s="195" t="str">
        <f>IF($C118="","",IF(O$80="","",IF(O$80="Faza inwest.",0,IF($C118=SUM($AK118:AR118),0,IF(SUM($G118:O118)-SUM($AK118:AR118)&lt;=SUM($G118:O118)*$E118,SUM($G118:O118)-SUM($AK118:AR118),ROUND(SUM($G118:O118)*$E118,2))))))</f>
        <v/>
      </c>
      <c r="AT118" s="195" t="str">
        <f>IF($C118="","",IF(P$80="","",IF(P$80="Faza inwest.",0,IF($C118=SUM($AK118:AS118),0,IF(SUM($G118:P118)-SUM($AK118:AS118)&lt;=SUM($G118:P118)*$E118,SUM($G118:P118)-SUM($AK118:AS118),ROUND(SUM($G118:P118)*$E118,2))))))</f>
        <v/>
      </c>
      <c r="AU118" s="195" t="str">
        <f>IF($C118="","",IF(Q$80="","",IF(Q$80="Faza inwest.",0,IF($C118=SUM($AK118:AT118),0,IF(SUM($G118:Q118)-SUM($AK118:AT118)&lt;=SUM($G118:Q118)*$E118,SUM($G118:Q118)-SUM($AK118:AT118),ROUND(SUM($G118:Q118)*$E118,2))))))</f>
        <v/>
      </c>
      <c r="AV118" s="195" t="str">
        <f>IF($C118="","",IF(R$80="","",IF(R$80="Faza inwest.",0,IF($C118=SUM($AK118:AU118),0,IF(SUM($G118:R118)-SUM($AK118:AU118)&lt;=SUM($G118:R118)*$E118,SUM($G118:R118)-SUM($AK118:AU118),ROUND(SUM($G118:R118)*$E118,2))))))</f>
        <v/>
      </c>
      <c r="AW118" s="195" t="str">
        <f>IF($C118="","",IF(S$80="","",IF(S$80="Faza inwest.",0,IF($C118=SUM($AK118:AV118),0,IF(SUM($G118:S118)-SUM($AK118:AV118)&lt;=SUM($G118:S118)*$E118,SUM($G118:S118)-SUM($AK118:AV118),ROUND(SUM($G118:S118)*$E118,2))))))</f>
        <v/>
      </c>
      <c r="AX118" s="195" t="str">
        <f>IF($C118="","",IF(T$80="","",IF(T$80="Faza inwest.",0,IF($C118=SUM($AK118:AW118),0,IF(SUM($G118:T118)-SUM($AK118:AW118)&lt;=SUM($G118:T118)*$E118,SUM($G118:T118)-SUM($AK118:AW118),ROUND(SUM($G118:T118)*$E118,2))))))</f>
        <v/>
      </c>
      <c r="AY118" s="195" t="str">
        <f>IF($C118="","",IF(U$80="","",IF(U$80="Faza inwest.",0,IF($C118=SUM($AK118:AX118),0,IF(SUM($G118:U118)-SUM($AK118:AX118)&lt;=SUM($G118:U118)*$E118,SUM($G118:U118)-SUM($AK118:AX118),ROUND(SUM($G118:U118)*$E118,2))))))</f>
        <v/>
      </c>
      <c r="AZ118" s="195" t="str">
        <f>IF($C118="","",IF(V$80="","",IF(V$80="Faza inwest.",0,IF($C118=SUM($AK118:AY118),0,IF(SUM($G118:V118)-SUM($AK118:AY118)&lt;=SUM($G118:V118)*$E118,SUM($G118:V118)-SUM($AK118:AY118),ROUND(SUM($G118:V118)*$E118,2))))))</f>
        <v/>
      </c>
      <c r="BA118" s="195" t="str">
        <f>IF($C118="","",IF(W$80="","",IF(W$80="Faza inwest.",0,IF($C118=SUM($AK118:AZ118),0,IF(SUM($G118:W118)-SUM($AK118:AZ118)&lt;=SUM($G118:W118)*$E118,SUM($G118:W118)-SUM($AK118:AZ118),ROUND(SUM($G118:W118)*$E118,2))))))</f>
        <v/>
      </c>
      <c r="BB118" s="195" t="str">
        <f>IF($C118="","",IF(X$80="","",IF(X$80="Faza inwest.",0,IF($C118=SUM($AK118:BA118),0,IF(SUM($G118:X118)-SUM($AK118:BA118)&lt;=SUM($G118:X118)*$E118,SUM($G118:X118)-SUM($AK118:BA118),ROUND(SUM($G118:X118)*$E118,2))))))</f>
        <v/>
      </c>
      <c r="BC118" s="195" t="str">
        <f>IF($C118="","",IF(Y$80="","",IF(Y$80="Faza inwest.",0,IF($C118=SUM($AK118:BB118),0,IF(SUM($G118:Y118)-SUM($AK118:BB118)&lt;=SUM($G118:Y118)*$E118,SUM($G118:Y118)-SUM($AK118:BB118),ROUND(SUM($G118:Y118)*$E118,2))))))</f>
        <v/>
      </c>
      <c r="BD118" s="195" t="str">
        <f>IF($C118="","",IF(Z$80="","",IF(Z$80="Faza inwest.",0,IF($C118=SUM($AK118:BC118),0,IF(SUM($G118:Z118)-SUM($AK118:BC118)&lt;=SUM($G118:Z118)*$E118,SUM($G118:Z118)-SUM($AK118:BC118),ROUND(SUM($G118:Z118)*$E118,2))))))</f>
        <v/>
      </c>
      <c r="BE118" s="195" t="str">
        <f>IF($C118="","",IF(AA$80="","",IF(AA$80="Faza inwest.",0,IF($C118=SUM($AK118:BD118),0,IF(SUM($G118:AA118)-SUM($AK118:BD118)&lt;=SUM($G118:AA118)*$E118,SUM($G118:AA118)-SUM($AK118:BD118),ROUND(SUM($G118:AA118)*$E118,2))))))</f>
        <v/>
      </c>
      <c r="BF118" s="195" t="str">
        <f>IF($C118="","",IF(AB$80="","",IF(AB$80="Faza inwest.",0,IF($C118=SUM($AK118:BE118),0,IF(SUM($G118:AB118)-SUM($AK118:BE118)&lt;=SUM($G118:AB118)*$E118,SUM($G118:AB118)-SUM($AK118:BE118),ROUND(SUM($G118:AB118)*$E118,2))))))</f>
        <v/>
      </c>
      <c r="BG118" s="195" t="str">
        <f>IF($C118="","",IF(AC$80="","",IF(AC$80="Faza inwest.",0,IF($C118=SUM($AK118:BF118),0,IF(SUM($G118:AC118)-SUM($AK118:BF118)&lt;=SUM($G118:AC118)*$E118,SUM($G118:AC118)-SUM($AK118:BF118),ROUND(SUM($G118:AC118)*$E118,2))))))</f>
        <v/>
      </c>
      <c r="BH118" s="195" t="str">
        <f>IF($C118="","",IF(AD$80="","",IF(AD$80="Faza inwest.",0,IF($C118=SUM($AK118:BG118),0,IF(SUM($G118:AD118)-SUM($AK118:BG118)&lt;=SUM($G118:AD118)*$E118,SUM($G118:AD118)-SUM($AK118:BG118),ROUND(SUM($G118:AD118)*$E118,2))))))</f>
        <v/>
      </c>
      <c r="BI118" s="195" t="str">
        <f>IF($C118="","",IF(AE$80="","",IF(AE$80="Faza inwest.",0,IF($C118=SUM($AK118:BH118),0,IF(SUM($G118:AE118)-SUM($AK118:BH118)&lt;=SUM($G118:AE118)*$E118,SUM($G118:AE118)-SUM($AK118:BH118),ROUND(SUM($G118:AE118)*$E118,2))))))</f>
        <v/>
      </c>
      <c r="BJ118" s="195" t="str">
        <f>IF($C118="","",IF(AF$80="","",IF(AF$80="Faza inwest.",0,IF($C118=SUM($AK118:BI118),0,IF(SUM($G118:AF118)-SUM($AK118:BI118)&lt;=SUM($G118:AF118)*$E118,SUM($G118:AF118)-SUM($AK118:BI118),ROUND(SUM($G118:AF118)*$E118,2))))))</f>
        <v/>
      </c>
      <c r="BK118" s="195" t="str">
        <f>IF($C118="","",IF(AG$80="","",IF(AG$80="Faza inwest.",0,IF($C118=SUM($AK118:BJ118),0,IF(SUM($G118:AG118)-SUM($AK118:BJ118)&lt;=SUM($G118:AG118)*$E118,SUM($G118:AG118)-SUM($AK118:BJ118),ROUND(SUM($G118:AG118)*$E118,2))))))</f>
        <v/>
      </c>
      <c r="BL118" s="195" t="str">
        <f>IF($C118="","",IF(AH$80="","",IF(AH$80="Faza inwest.",0,IF($C118=SUM($AK118:BK118),0,IF(SUM($G118:AH118)-SUM($AK118:BK118)&lt;=SUM($G118:AH118)*$E118,SUM($G118:AH118)-SUM($AK118:BK118),ROUND(SUM($G118:AH118)*$E118,2))))))</f>
        <v/>
      </c>
      <c r="BM118" s="195" t="str">
        <f>IF($C118="","",IF(AI$80="","",IF(AI$80="Faza inwest.",0,IF($C118=SUM($AK118:BL118),0,IF(SUM($G118:AI118)-SUM($AK118:BL118)&lt;=SUM($G118:AI118)*$E118,SUM($G118:AI118)-SUM($AK118:BL118),ROUND(SUM($G118:AI118)*$E118,2))))))</f>
        <v/>
      </c>
      <c r="BN118" s="195" t="str">
        <f>IF($C118="","",IF(AJ$80="","",IF(AJ$80="Faza inwest.",0,IF($C118=SUM($AK118:BM118),0,IF(SUM($G118:AJ118)-SUM($AK118:BM118)&lt;=SUM($G118:AJ118)*$E118,SUM($G118:AJ118)-SUM($AK118:BM118),ROUND(SUM($G118:AJ118)*$E118,2))))))</f>
        <v/>
      </c>
    </row>
    <row r="119" spans="1:66" s="70" customFormat="1">
      <c r="A119" s="94" t="str">
        <f>IF(Dane!A88="","",Dane!A88)</f>
        <v/>
      </c>
      <c r="B119" s="204" t="str">
        <f>IF(Dane!B88="","",Dane!B88)</f>
        <v/>
      </c>
      <c r="C119" s="204" t="str">
        <f>IF(Dane!C88="","",Dane!C88)</f>
        <v/>
      </c>
      <c r="D119" s="278" t="str">
        <f>IF(Dane!D88="","",Dane!D88)</f>
        <v/>
      </c>
      <c r="E119" s="601" t="str">
        <f>IF(Dane!E88="","",Dane!E88)</f>
        <v/>
      </c>
      <c r="F119" s="193" t="str">
        <f>IF(Dane!F88="","",Dane!F88)</f>
        <v/>
      </c>
      <c r="G119" s="195" t="str">
        <f>IF(Dane!G88="","",Dane!G88)</f>
        <v/>
      </c>
      <c r="H119" s="195" t="str">
        <f>IF(Dane!H88="","",Dane!H88)</f>
        <v/>
      </c>
      <c r="I119" s="195" t="str">
        <f>IF(Dane!I88="","",Dane!I88)</f>
        <v/>
      </c>
      <c r="J119" s="195" t="str">
        <f>IF(Dane!J88="","",Dane!J88)</f>
        <v/>
      </c>
      <c r="K119" s="195" t="str">
        <f>IF(Dane!K88="","",Dane!K88)</f>
        <v/>
      </c>
      <c r="L119" s="195" t="str">
        <f>IF(Dane!L88="","",Dane!L88)</f>
        <v/>
      </c>
      <c r="M119" s="195" t="str">
        <f>IF(Dane!M88="","",Dane!M88)</f>
        <v/>
      </c>
      <c r="N119" s="195" t="str">
        <f>IF(Dane!N88="","",Dane!N88)</f>
        <v/>
      </c>
      <c r="O119" s="195" t="str">
        <f>IF(Dane!O88="","",Dane!O88)</f>
        <v/>
      </c>
      <c r="P119" s="195" t="str">
        <f>IF(Dane!P88="","",Dane!P88)</f>
        <v/>
      </c>
      <c r="Q119" s="195" t="str">
        <f>IF(Dane!Q88="","",Dane!Q88)</f>
        <v/>
      </c>
      <c r="R119" s="195" t="str">
        <f>IF(Dane!R88="","",Dane!R88)</f>
        <v/>
      </c>
      <c r="S119" s="195" t="str">
        <f>IF(Dane!S88="","",Dane!S88)</f>
        <v/>
      </c>
      <c r="T119" s="195" t="str">
        <f>IF(Dane!T88="","",Dane!T88)</f>
        <v/>
      </c>
      <c r="U119" s="195" t="str">
        <f>IF(Dane!U88="","",Dane!U88)</f>
        <v/>
      </c>
      <c r="V119" s="195" t="str">
        <f>IF(Dane!V88="","",Dane!V88)</f>
        <v/>
      </c>
      <c r="W119" s="195" t="str">
        <f>IF(Dane!W88="","",Dane!W88)</f>
        <v/>
      </c>
      <c r="X119" s="195" t="str">
        <f>IF(Dane!X88="","",Dane!X88)</f>
        <v/>
      </c>
      <c r="Y119" s="195" t="str">
        <f>IF(Dane!Y88="","",Dane!Y88)</f>
        <v/>
      </c>
      <c r="Z119" s="195" t="str">
        <f>IF(Dane!Z88="","",Dane!Z88)</f>
        <v/>
      </c>
      <c r="AA119" s="195" t="str">
        <f>IF(Dane!AA88="","",Dane!AA88)</f>
        <v/>
      </c>
      <c r="AB119" s="195" t="str">
        <f>IF(Dane!AB88="","",Dane!AB88)</f>
        <v/>
      </c>
      <c r="AC119" s="195" t="str">
        <f>IF(Dane!AC88="","",Dane!AC88)</f>
        <v/>
      </c>
      <c r="AD119" s="195" t="str">
        <f>IF(Dane!AD88="","",Dane!AD88)</f>
        <v/>
      </c>
      <c r="AE119" s="195" t="str">
        <f>IF(Dane!AE88="","",Dane!AE88)</f>
        <v/>
      </c>
      <c r="AF119" s="195" t="str">
        <f>IF(Dane!AF88="","",Dane!AF88)</f>
        <v/>
      </c>
      <c r="AG119" s="195" t="str">
        <f>IF(Dane!AG88="","",Dane!AG88)</f>
        <v/>
      </c>
      <c r="AH119" s="195" t="str">
        <f>IF(Dane!AH88="","",Dane!AH88)</f>
        <v/>
      </c>
      <c r="AI119" s="195" t="str">
        <f>IF(Dane!AI88="","",Dane!AI88)</f>
        <v/>
      </c>
      <c r="AJ119" s="195" t="str">
        <f>IF(Dane!AJ88="","",Dane!AJ88)</f>
        <v/>
      </c>
      <c r="AK119" s="195" t="str">
        <f>IF($C119="","",IF(H$80="","",IF(G$80="Faza inwest.",0,ROUND(SUM($G119:G119)*$E119,2))))</f>
        <v/>
      </c>
      <c r="AL119" s="195" t="str">
        <f>IF($C119="","",IF(H$80="","",IF(H$80="Faza inwest.",0,IF($C119=SUM($AK119:AK119),0,IF(SUM($G119:H119)-SUM($AK119:AK119)&lt;=SUM($G119:H119)*$E119,SUM($G119:H119)-SUM($AK119:AK119),ROUND(SUM($G119:H119)*$E119,2))))))</f>
        <v/>
      </c>
      <c r="AM119" s="195" t="str">
        <f>IF($C119="","",IF(I$80="","",IF(I$80="Faza inwest.",0,IF($C119=SUM($AK119:AL119),0,IF(SUM($G119:I119)-SUM($AK119:AL119)&lt;=SUM($G119:I119)*$E119,SUM($G119:I119)-SUM($AK119:AL119),ROUND(SUM($G119:I119)*$E119,2))))))</f>
        <v/>
      </c>
      <c r="AN119" s="195" t="str">
        <f>IF($C119="","",IF(J$80="","",IF(J$80="Faza inwest.",0,IF($C119=SUM($AK119:AM119),0,IF(SUM($G119:J119)-SUM($AK119:AM119)&lt;=SUM($G119:J119)*$E119,SUM($G119:J119)-SUM($AK119:AM119),ROUND(SUM($G119:J119)*$E119,2))))))</f>
        <v/>
      </c>
      <c r="AO119" s="195" t="str">
        <f>IF($C119="","",IF(K$80="","",IF(K$80="Faza inwest.",0,IF($C119=SUM($AK119:AN119),0,IF(SUM($G119:K119)-SUM($AK119:AN119)&lt;=SUM($G119:K119)*$E119,SUM($G119:K119)-SUM($AK119:AN119),ROUND(SUM($G119:K119)*$E119,2))))))</f>
        <v/>
      </c>
      <c r="AP119" s="195" t="str">
        <f>IF($C119="","",IF(L$80="","",IF(L$80="Faza inwest.",0,IF($C119=SUM($AK119:AO119),0,IF(SUM($G119:L119)-SUM($AK119:AO119)&lt;=SUM($G119:L119)*$E119,SUM($G119:L119)-SUM($AK119:AO119),ROUND(SUM($G119:L119)*$E119,2))))))</f>
        <v/>
      </c>
      <c r="AQ119" s="195" t="str">
        <f>IF($C119="","",IF(M$80="","",IF(M$80="Faza inwest.",0,IF($C119=SUM($AK119:AP119),0,IF(SUM($G119:M119)-SUM($AK119:AP119)&lt;=SUM($G119:M119)*$E119,SUM($G119:M119)-SUM($AK119:AP119),ROUND(SUM($G119:M119)*$E119,2))))))</f>
        <v/>
      </c>
      <c r="AR119" s="195" t="str">
        <f>IF($C119="","",IF(N$80="","",IF(N$80="Faza inwest.",0,IF($C119=SUM($AK119:AQ119),0,IF(SUM($G119:N119)-SUM($AK119:AQ119)&lt;=SUM($G119:N119)*$E119,SUM($G119:N119)-SUM($AK119:AQ119),ROUND(SUM($G119:N119)*$E119,2))))))</f>
        <v/>
      </c>
      <c r="AS119" s="195" t="str">
        <f>IF($C119="","",IF(O$80="","",IF(O$80="Faza inwest.",0,IF($C119=SUM($AK119:AR119),0,IF(SUM($G119:O119)-SUM($AK119:AR119)&lt;=SUM($G119:O119)*$E119,SUM($G119:O119)-SUM($AK119:AR119),ROUND(SUM($G119:O119)*$E119,2))))))</f>
        <v/>
      </c>
      <c r="AT119" s="195" t="str">
        <f>IF($C119="","",IF(P$80="","",IF(P$80="Faza inwest.",0,IF($C119=SUM($AK119:AS119),0,IF(SUM($G119:P119)-SUM($AK119:AS119)&lt;=SUM($G119:P119)*$E119,SUM($G119:P119)-SUM($AK119:AS119),ROUND(SUM($G119:P119)*$E119,2))))))</f>
        <v/>
      </c>
      <c r="AU119" s="195" t="str">
        <f>IF($C119="","",IF(Q$80="","",IF(Q$80="Faza inwest.",0,IF($C119=SUM($AK119:AT119),0,IF(SUM($G119:Q119)-SUM($AK119:AT119)&lt;=SUM($G119:Q119)*$E119,SUM($G119:Q119)-SUM($AK119:AT119),ROUND(SUM($G119:Q119)*$E119,2))))))</f>
        <v/>
      </c>
      <c r="AV119" s="195" t="str">
        <f>IF($C119="","",IF(R$80="","",IF(R$80="Faza inwest.",0,IF($C119=SUM($AK119:AU119),0,IF(SUM($G119:R119)-SUM($AK119:AU119)&lt;=SUM($G119:R119)*$E119,SUM($G119:R119)-SUM($AK119:AU119),ROUND(SUM($G119:R119)*$E119,2))))))</f>
        <v/>
      </c>
      <c r="AW119" s="195" t="str">
        <f>IF($C119="","",IF(S$80="","",IF(S$80="Faza inwest.",0,IF($C119=SUM($AK119:AV119),0,IF(SUM($G119:S119)-SUM($AK119:AV119)&lt;=SUM($G119:S119)*$E119,SUM($G119:S119)-SUM($AK119:AV119),ROUND(SUM($G119:S119)*$E119,2))))))</f>
        <v/>
      </c>
      <c r="AX119" s="195" t="str">
        <f>IF($C119="","",IF(T$80="","",IF(T$80="Faza inwest.",0,IF($C119=SUM($AK119:AW119),0,IF(SUM($G119:T119)-SUM($AK119:AW119)&lt;=SUM($G119:T119)*$E119,SUM($G119:T119)-SUM($AK119:AW119),ROUND(SUM($G119:T119)*$E119,2))))))</f>
        <v/>
      </c>
      <c r="AY119" s="195" t="str">
        <f>IF($C119="","",IF(U$80="","",IF(U$80="Faza inwest.",0,IF($C119=SUM($AK119:AX119),0,IF(SUM($G119:U119)-SUM($AK119:AX119)&lt;=SUM($G119:U119)*$E119,SUM($G119:U119)-SUM($AK119:AX119),ROUND(SUM($G119:U119)*$E119,2))))))</f>
        <v/>
      </c>
      <c r="AZ119" s="195" t="str">
        <f>IF($C119="","",IF(V$80="","",IF(V$80="Faza inwest.",0,IF($C119=SUM($AK119:AY119),0,IF(SUM($G119:V119)-SUM($AK119:AY119)&lt;=SUM($G119:V119)*$E119,SUM($G119:V119)-SUM($AK119:AY119),ROUND(SUM($G119:V119)*$E119,2))))))</f>
        <v/>
      </c>
      <c r="BA119" s="195" t="str">
        <f>IF($C119="","",IF(W$80="","",IF(W$80="Faza inwest.",0,IF($C119=SUM($AK119:AZ119),0,IF(SUM($G119:W119)-SUM($AK119:AZ119)&lt;=SUM($G119:W119)*$E119,SUM($G119:W119)-SUM($AK119:AZ119),ROUND(SUM($G119:W119)*$E119,2))))))</f>
        <v/>
      </c>
      <c r="BB119" s="195" t="str">
        <f>IF($C119="","",IF(X$80="","",IF(X$80="Faza inwest.",0,IF($C119=SUM($AK119:BA119),0,IF(SUM($G119:X119)-SUM($AK119:BA119)&lt;=SUM($G119:X119)*$E119,SUM($G119:X119)-SUM($AK119:BA119),ROUND(SUM($G119:X119)*$E119,2))))))</f>
        <v/>
      </c>
      <c r="BC119" s="195" t="str">
        <f>IF($C119="","",IF(Y$80="","",IF(Y$80="Faza inwest.",0,IF($C119=SUM($AK119:BB119),0,IF(SUM($G119:Y119)-SUM($AK119:BB119)&lt;=SUM($G119:Y119)*$E119,SUM($G119:Y119)-SUM($AK119:BB119),ROUND(SUM($G119:Y119)*$E119,2))))))</f>
        <v/>
      </c>
      <c r="BD119" s="195" t="str">
        <f>IF($C119="","",IF(Z$80="","",IF(Z$80="Faza inwest.",0,IF($C119=SUM($AK119:BC119),0,IF(SUM($G119:Z119)-SUM($AK119:BC119)&lt;=SUM($G119:Z119)*$E119,SUM($G119:Z119)-SUM($AK119:BC119),ROUND(SUM($G119:Z119)*$E119,2))))))</f>
        <v/>
      </c>
      <c r="BE119" s="195" t="str">
        <f>IF($C119="","",IF(AA$80="","",IF(AA$80="Faza inwest.",0,IF($C119=SUM($AK119:BD119),0,IF(SUM($G119:AA119)-SUM($AK119:BD119)&lt;=SUM($G119:AA119)*$E119,SUM($G119:AA119)-SUM($AK119:BD119),ROUND(SUM($G119:AA119)*$E119,2))))))</f>
        <v/>
      </c>
      <c r="BF119" s="195" t="str">
        <f>IF($C119="","",IF(AB$80="","",IF(AB$80="Faza inwest.",0,IF($C119=SUM($AK119:BE119),0,IF(SUM($G119:AB119)-SUM($AK119:BE119)&lt;=SUM($G119:AB119)*$E119,SUM($G119:AB119)-SUM($AK119:BE119),ROUND(SUM($G119:AB119)*$E119,2))))))</f>
        <v/>
      </c>
      <c r="BG119" s="195" t="str">
        <f>IF($C119="","",IF(AC$80="","",IF(AC$80="Faza inwest.",0,IF($C119=SUM($AK119:BF119),0,IF(SUM($G119:AC119)-SUM($AK119:BF119)&lt;=SUM($G119:AC119)*$E119,SUM($G119:AC119)-SUM($AK119:BF119),ROUND(SUM($G119:AC119)*$E119,2))))))</f>
        <v/>
      </c>
      <c r="BH119" s="195" t="str">
        <f>IF($C119="","",IF(AD$80="","",IF(AD$80="Faza inwest.",0,IF($C119=SUM($AK119:BG119),0,IF(SUM($G119:AD119)-SUM($AK119:BG119)&lt;=SUM($G119:AD119)*$E119,SUM($G119:AD119)-SUM($AK119:BG119),ROUND(SUM($G119:AD119)*$E119,2))))))</f>
        <v/>
      </c>
      <c r="BI119" s="195" t="str">
        <f>IF($C119="","",IF(AE$80="","",IF(AE$80="Faza inwest.",0,IF($C119=SUM($AK119:BH119),0,IF(SUM($G119:AE119)-SUM($AK119:BH119)&lt;=SUM($G119:AE119)*$E119,SUM($G119:AE119)-SUM($AK119:BH119),ROUND(SUM($G119:AE119)*$E119,2))))))</f>
        <v/>
      </c>
      <c r="BJ119" s="195" t="str">
        <f>IF($C119="","",IF(AF$80="","",IF(AF$80="Faza inwest.",0,IF($C119=SUM($AK119:BI119),0,IF(SUM($G119:AF119)-SUM($AK119:BI119)&lt;=SUM($G119:AF119)*$E119,SUM($G119:AF119)-SUM($AK119:BI119),ROUND(SUM($G119:AF119)*$E119,2))))))</f>
        <v/>
      </c>
      <c r="BK119" s="195" t="str">
        <f>IF($C119="","",IF(AG$80="","",IF(AG$80="Faza inwest.",0,IF($C119=SUM($AK119:BJ119),0,IF(SUM($G119:AG119)-SUM($AK119:BJ119)&lt;=SUM($G119:AG119)*$E119,SUM($G119:AG119)-SUM($AK119:BJ119),ROUND(SUM($G119:AG119)*$E119,2))))))</f>
        <v/>
      </c>
      <c r="BL119" s="195" t="str">
        <f>IF($C119="","",IF(AH$80="","",IF(AH$80="Faza inwest.",0,IF($C119=SUM($AK119:BK119),0,IF(SUM($G119:AH119)-SUM($AK119:BK119)&lt;=SUM($G119:AH119)*$E119,SUM($G119:AH119)-SUM($AK119:BK119),ROUND(SUM($G119:AH119)*$E119,2))))))</f>
        <v/>
      </c>
      <c r="BM119" s="195" t="str">
        <f>IF($C119="","",IF(AI$80="","",IF(AI$80="Faza inwest.",0,IF($C119=SUM($AK119:BL119),0,IF(SUM($G119:AI119)-SUM($AK119:BL119)&lt;=SUM($G119:AI119)*$E119,SUM($G119:AI119)-SUM($AK119:BL119),ROUND(SUM($G119:AI119)*$E119,2))))))</f>
        <v/>
      </c>
      <c r="BN119" s="195" t="str">
        <f>IF($C119="","",IF(AJ$80="","",IF(AJ$80="Faza inwest.",0,IF($C119=SUM($AK119:BM119),0,IF(SUM($G119:AJ119)-SUM($AK119:BM119)&lt;=SUM($G119:AJ119)*$E119,SUM($G119:AJ119)-SUM($AK119:BM119),ROUND(SUM($G119:AJ119)*$E119,2))))))</f>
        <v/>
      </c>
    </row>
    <row r="120" spans="1:66" s="70" customFormat="1">
      <c r="A120" s="94" t="str">
        <f>IF(Dane!A89="","",Dane!A89)</f>
        <v/>
      </c>
      <c r="B120" s="204" t="str">
        <f>IF(Dane!B89="","",Dane!B89)</f>
        <v/>
      </c>
      <c r="C120" s="204" t="str">
        <f>IF(Dane!C89="","",Dane!C89)</f>
        <v/>
      </c>
      <c r="D120" s="278" t="str">
        <f>IF(Dane!D89="","",Dane!D89)</f>
        <v/>
      </c>
      <c r="E120" s="601" t="str">
        <f>IF(Dane!E89="","",Dane!E89)</f>
        <v/>
      </c>
      <c r="F120" s="193" t="str">
        <f>IF(Dane!F89="","",Dane!F89)</f>
        <v/>
      </c>
      <c r="G120" s="195" t="str">
        <f>IF(Dane!G89="","",Dane!G89)</f>
        <v/>
      </c>
      <c r="H120" s="195" t="str">
        <f>IF(Dane!H89="","",Dane!H89)</f>
        <v/>
      </c>
      <c r="I120" s="195" t="str">
        <f>IF(Dane!I89="","",Dane!I89)</f>
        <v/>
      </c>
      <c r="J120" s="195" t="str">
        <f>IF(Dane!J89="","",Dane!J89)</f>
        <v/>
      </c>
      <c r="K120" s="195" t="str">
        <f>IF(Dane!K89="","",Dane!K89)</f>
        <v/>
      </c>
      <c r="L120" s="195" t="str">
        <f>IF(Dane!L89="","",Dane!L89)</f>
        <v/>
      </c>
      <c r="M120" s="195" t="str">
        <f>IF(Dane!M89="","",Dane!M89)</f>
        <v/>
      </c>
      <c r="N120" s="195" t="str">
        <f>IF(Dane!N89="","",Dane!N89)</f>
        <v/>
      </c>
      <c r="O120" s="195" t="str">
        <f>IF(Dane!O89="","",Dane!O89)</f>
        <v/>
      </c>
      <c r="P120" s="195" t="str">
        <f>IF(Dane!P89="","",Dane!P89)</f>
        <v/>
      </c>
      <c r="Q120" s="195" t="str">
        <f>IF(Dane!Q89="","",Dane!Q89)</f>
        <v/>
      </c>
      <c r="R120" s="195" t="str">
        <f>IF(Dane!R89="","",Dane!R89)</f>
        <v/>
      </c>
      <c r="S120" s="195" t="str">
        <f>IF(Dane!S89="","",Dane!S89)</f>
        <v/>
      </c>
      <c r="T120" s="195" t="str">
        <f>IF(Dane!T89="","",Dane!T89)</f>
        <v/>
      </c>
      <c r="U120" s="195" t="str">
        <f>IF(Dane!U89="","",Dane!U89)</f>
        <v/>
      </c>
      <c r="V120" s="195" t="str">
        <f>IF(Dane!V89="","",Dane!V89)</f>
        <v/>
      </c>
      <c r="W120" s="195" t="str">
        <f>IF(Dane!W89="","",Dane!W89)</f>
        <v/>
      </c>
      <c r="X120" s="195" t="str">
        <f>IF(Dane!X89="","",Dane!X89)</f>
        <v/>
      </c>
      <c r="Y120" s="195" t="str">
        <f>IF(Dane!Y89="","",Dane!Y89)</f>
        <v/>
      </c>
      <c r="Z120" s="195" t="str">
        <f>IF(Dane!Z89="","",Dane!Z89)</f>
        <v/>
      </c>
      <c r="AA120" s="195" t="str">
        <f>IF(Dane!AA89="","",Dane!AA89)</f>
        <v/>
      </c>
      <c r="AB120" s="195" t="str">
        <f>IF(Dane!AB89="","",Dane!AB89)</f>
        <v/>
      </c>
      <c r="AC120" s="195" t="str">
        <f>IF(Dane!AC89="","",Dane!AC89)</f>
        <v/>
      </c>
      <c r="AD120" s="195" t="str">
        <f>IF(Dane!AD89="","",Dane!AD89)</f>
        <v/>
      </c>
      <c r="AE120" s="195" t="str">
        <f>IF(Dane!AE89="","",Dane!AE89)</f>
        <v/>
      </c>
      <c r="AF120" s="195" t="str">
        <f>IF(Dane!AF89="","",Dane!AF89)</f>
        <v/>
      </c>
      <c r="AG120" s="195" t="str">
        <f>IF(Dane!AG89="","",Dane!AG89)</f>
        <v/>
      </c>
      <c r="AH120" s="195" t="str">
        <f>IF(Dane!AH89="","",Dane!AH89)</f>
        <v/>
      </c>
      <c r="AI120" s="195" t="str">
        <f>IF(Dane!AI89="","",Dane!AI89)</f>
        <v/>
      </c>
      <c r="AJ120" s="195" t="str">
        <f>IF(Dane!AJ89="","",Dane!AJ89)</f>
        <v/>
      </c>
      <c r="AK120" s="195" t="str">
        <f>IF($C120="","",IF(H$80="","",IF(G$80="Faza inwest.",0,ROUND(SUM($G120:G120)*$E120,2))))</f>
        <v/>
      </c>
      <c r="AL120" s="195" t="str">
        <f>IF($C120="","",IF(H$80="","",IF(H$80="Faza inwest.",0,IF($C120=SUM($AK120:AK120),0,IF(SUM($G120:H120)-SUM($AK120:AK120)&lt;=SUM($G120:H120)*$E120,SUM($G120:H120)-SUM($AK120:AK120),ROUND(SUM($G120:H120)*$E120,2))))))</f>
        <v/>
      </c>
      <c r="AM120" s="195" t="str">
        <f>IF($C120="","",IF(I$80="","",IF(I$80="Faza inwest.",0,IF($C120=SUM($AK120:AL120),0,IF(SUM($G120:I120)-SUM($AK120:AL120)&lt;=SUM($G120:I120)*$E120,SUM($G120:I120)-SUM($AK120:AL120),ROUND(SUM($G120:I120)*$E120,2))))))</f>
        <v/>
      </c>
      <c r="AN120" s="195" t="str">
        <f>IF($C120="","",IF(J$80="","",IF(J$80="Faza inwest.",0,IF($C120=SUM($AK120:AM120),0,IF(SUM($G120:J120)-SUM($AK120:AM120)&lt;=SUM($G120:J120)*$E120,SUM($G120:J120)-SUM($AK120:AM120),ROUND(SUM($G120:J120)*$E120,2))))))</f>
        <v/>
      </c>
      <c r="AO120" s="195" t="str">
        <f>IF($C120="","",IF(K$80="","",IF(K$80="Faza inwest.",0,IF($C120=SUM($AK120:AN120),0,IF(SUM($G120:K120)-SUM($AK120:AN120)&lt;=SUM($G120:K120)*$E120,SUM($G120:K120)-SUM($AK120:AN120),ROUND(SUM($G120:K120)*$E120,2))))))</f>
        <v/>
      </c>
      <c r="AP120" s="195" t="str">
        <f>IF($C120="","",IF(L$80="","",IF(L$80="Faza inwest.",0,IF($C120=SUM($AK120:AO120),0,IF(SUM($G120:L120)-SUM($AK120:AO120)&lt;=SUM($G120:L120)*$E120,SUM($G120:L120)-SUM($AK120:AO120),ROUND(SUM($G120:L120)*$E120,2))))))</f>
        <v/>
      </c>
      <c r="AQ120" s="195" t="str">
        <f>IF($C120="","",IF(M$80="","",IF(M$80="Faza inwest.",0,IF($C120=SUM($AK120:AP120),0,IF(SUM($G120:M120)-SUM($AK120:AP120)&lt;=SUM($G120:M120)*$E120,SUM($G120:M120)-SUM($AK120:AP120),ROUND(SUM($G120:M120)*$E120,2))))))</f>
        <v/>
      </c>
      <c r="AR120" s="195" t="str">
        <f>IF($C120="","",IF(N$80="","",IF(N$80="Faza inwest.",0,IF($C120=SUM($AK120:AQ120),0,IF(SUM($G120:N120)-SUM($AK120:AQ120)&lt;=SUM($G120:N120)*$E120,SUM($G120:N120)-SUM($AK120:AQ120),ROUND(SUM($G120:N120)*$E120,2))))))</f>
        <v/>
      </c>
      <c r="AS120" s="195" t="str">
        <f>IF($C120="","",IF(O$80="","",IF(O$80="Faza inwest.",0,IF($C120=SUM($AK120:AR120),0,IF(SUM($G120:O120)-SUM($AK120:AR120)&lt;=SUM($G120:O120)*$E120,SUM($G120:O120)-SUM($AK120:AR120),ROUND(SUM($G120:O120)*$E120,2))))))</f>
        <v/>
      </c>
      <c r="AT120" s="195" t="str">
        <f>IF($C120="","",IF(P$80="","",IF(P$80="Faza inwest.",0,IF($C120=SUM($AK120:AS120),0,IF(SUM($G120:P120)-SUM($AK120:AS120)&lt;=SUM($G120:P120)*$E120,SUM($G120:P120)-SUM($AK120:AS120),ROUND(SUM($G120:P120)*$E120,2))))))</f>
        <v/>
      </c>
      <c r="AU120" s="195" t="str">
        <f>IF($C120="","",IF(Q$80="","",IF(Q$80="Faza inwest.",0,IF($C120=SUM($AK120:AT120),0,IF(SUM($G120:Q120)-SUM($AK120:AT120)&lt;=SUM($G120:Q120)*$E120,SUM($G120:Q120)-SUM($AK120:AT120),ROUND(SUM($G120:Q120)*$E120,2))))))</f>
        <v/>
      </c>
      <c r="AV120" s="195" t="str">
        <f>IF($C120="","",IF(R$80="","",IF(R$80="Faza inwest.",0,IF($C120=SUM($AK120:AU120),0,IF(SUM($G120:R120)-SUM($AK120:AU120)&lt;=SUM($G120:R120)*$E120,SUM($G120:R120)-SUM($AK120:AU120),ROUND(SUM($G120:R120)*$E120,2))))))</f>
        <v/>
      </c>
      <c r="AW120" s="195" t="str">
        <f>IF($C120="","",IF(S$80="","",IF(S$80="Faza inwest.",0,IF($C120=SUM($AK120:AV120),0,IF(SUM($G120:S120)-SUM($AK120:AV120)&lt;=SUM($G120:S120)*$E120,SUM($G120:S120)-SUM($AK120:AV120),ROUND(SUM($G120:S120)*$E120,2))))))</f>
        <v/>
      </c>
      <c r="AX120" s="195" t="str">
        <f>IF($C120="","",IF(T$80="","",IF(T$80="Faza inwest.",0,IF($C120=SUM($AK120:AW120),0,IF(SUM($G120:T120)-SUM($AK120:AW120)&lt;=SUM($G120:T120)*$E120,SUM($G120:T120)-SUM($AK120:AW120),ROUND(SUM($G120:T120)*$E120,2))))))</f>
        <v/>
      </c>
      <c r="AY120" s="195" t="str">
        <f>IF($C120="","",IF(U$80="","",IF(U$80="Faza inwest.",0,IF($C120=SUM($AK120:AX120),0,IF(SUM($G120:U120)-SUM($AK120:AX120)&lt;=SUM($G120:U120)*$E120,SUM($G120:U120)-SUM($AK120:AX120),ROUND(SUM($G120:U120)*$E120,2))))))</f>
        <v/>
      </c>
      <c r="AZ120" s="195" t="str">
        <f>IF($C120="","",IF(V$80="","",IF(V$80="Faza inwest.",0,IF($C120=SUM($AK120:AY120),0,IF(SUM($G120:V120)-SUM($AK120:AY120)&lt;=SUM($G120:V120)*$E120,SUM($G120:V120)-SUM($AK120:AY120),ROUND(SUM($G120:V120)*$E120,2))))))</f>
        <v/>
      </c>
      <c r="BA120" s="195" t="str">
        <f>IF($C120="","",IF(W$80="","",IF(W$80="Faza inwest.",0,IF($C120=SUM($AK120:AZ120),0,IF(SUM($G120:W120)-SUM($AK120:AZ120)&lt;=SUM($G120:W120)*$E120,SUM($G120:W120)-SUM($AK120:AZ120),ROUND(SUM($G120:W120)*$E120,2))))))</f>
        <v/>
      </c>
      <c r="BB120" s="195" t="str">
        <f>IF($C120="","",IF(X$80="","",IF(X$80="Faza inwest.",0,IF($C120=SUM($AK120:BA120),0,IF(SUM($G120:X120)-SUM($AK120:BA120)&lt;=SUM($G120:X120)*$E120,SUM($G120:X120)-SUM($AK120:BA120),ROUND(SUM($G120:X120)*$E120,2))))))</f>
        <v/>
      </c>
      <c r="BC120" s="195" t="str">
        <f>IF($C120="","",IF(Y$80="","",IF(Y$80="Faza inwest.",0,IF($C120=SUM($AK120:BB120),0,IF(SUM($G120:Y120)-SUM($AK120:BB120)&lt;=SUM($G120:Y120)*$E120,SUM($G120:Y120)-SUM($AK120:BB120),ROUND(SUM($G120:Y120)*$E120,2))))))</f>
        <v/>
      </c>
      <c r="BD120" s="195" t="str">
        <f>IF($C120="","",IF(Z$80="","",IF(Z$80="Faza inwest.",0,IF($C120=SUM($AK120:BC120),0,IF(SUM($G120:Z120)-SUM($AK120:BC120)&lt;=SUM($G120:Z120)*$E120,SUM($G120:Z120)-SUM($AK120:BC120),ROUND(SUM($G120:Z120)*$E120,2))))))</f>
        <v/>
      </c>
      <c r="BE120" s="195" t="str">
        <f>IF($C120="","",IF(AA$80="","",IF(AA$80="Faza inwest.",0,IF($C120=SUM($AK120:BD120),0,IF(SUM($G120:AA120)-SUM($AK120:BD120)&lt;=SUM($G120:AA120)*$E120,SUM($G120:AA120)-SUM($AK120:BD120),ROUND(SUM($G120:AA120)*$E120,2))))))</f>
        <v/>
      </c>
      <c r="BF120" s="195" t="str">
        <f>IF($C120="","",IF(AB$80="","",IF(AB$80="Faza inwest.",0,IF($C120=SUM($AK120:BE120),0,IF(SUM($G120:AB120)-SUM($AK120:BE120)&lt;=SUM($G120:AB120)*$E120,SUM($G120:AB120)-SUM($AK120:BE120),ROUND(SUM($G120:AB120)*$E120,2))))))</f>
        <v/>
      </c>
      <c r="BG120" s="195" t="str">
        <f>IF($C120="","",IF(AC$80="","",IF(AC$80="Faza inwest.",0,IF($C120=SUM($AK120:BF120),0,IF(SUM($G120:AC120)-SUM($AK120:BF120)&lt;=SUM($G120:AC120)*$E120,SUM($G120:AC120)-SUM($AK120:BF120),ROUND(SUM($G120:AC120)*$E120,2))))))</f>
        <v/>
      </c>
      <c r="BH120" s="195" t="str">
        <f>IF($C120="","",IF(AD$80="","",IF(AD$80="Faza inwest.",0,IF($C120=SUM($AK120:BG120),0,IF(SUM($G120:AD120)-SUM($AK120:BG120)&lt;=SUM($G120:AD120)*$E120,SUM($G120:AD120)-SUM($AK120:BG120),ROUND(SUM($G120:AD120)*$E120,2))))))</f>
        <v/>
      </c>
      <c r="BI120" s="195" t="str">
        <f>IF($C120="","",IF(AE$80="","",IF(AE$80="Faza inwest.",0,IF($C120=SUM($AK120:BH120),0,IF(SUM($G120:AE120)-SUM($AK120:BH120)&lt;=SUM($G120:AE120)*$E120,SUM($G120:AE120)-SUM($AK120:BH120),ROUND(SUM($G120:AE120)*$E120,2))))))</f>
        <v/>
      </c>
      <c r="BJ120" s="195" t="str">
        <f>IF($C120="","",IF(AF$80="","",IF(AF$80="Faza inwest.",0,IF($C120=SUM($AK120:BI120),0,IF(SUM($G120:AF120)-SUM($AK120:BI120)&lt;=SUM($G120:AF120)*$E120,SUM($G120:AF120)-SUM($AK120:BI120),ROUND(SUM($G120:AF120)*$E120,2))))))</f>
        <v/>
      </c>
      <c r="BK120" s="195" t="str">
        <f>IF($C120="","",IF(AG$80="","",IF(AG$80="Faza inwest.",0,IF($C120=SUM($AK120:BJ120),0,IF(SUM($G120:AG120)-SUM($AK120:BJ120)&lt;=SUM($G120:AG120)*$E120,SUM($G120:AG120)-SUM($AK120:BJ120),ROUND(SUM($G120:AG120)*$E120,2))))))</f>
        <v/>
      </c>
      <c r="BL120" s="195" t="str">
        <f>IF($C120="","",IF(AH$80="","",IF(AH$80="Faza inwest.",0,IF($C120=SUM($AK120:BK120),0,IF(SUM($G120:AH120)-SUM($AK120:BK120)&lt;=SUM($G120:AH120)*$E120,SUM($G120:AH120)-SUM($AK120:BK120),ROUND(SUM($G120:AH120)*$E120,2))))))</f>
        <v/>
      </c>
      <c r="BM120" s="195" t="str">
        <f>IF($C120="","",IF(AI$80="","",IF(AI$80="Faza inwest.",0,IF($C120=SUM($AK120:BL120),0,IF(SUM($G120:AI120)-SUM($AK120:BL120)&lt;=SUM($G120:AI120)*$E120,SUM($G120:AI120)-SUM($AK120:BL120),ROUND(SUM($G120:AI120)*$E120,2))))))</f>
        <v/>
      </c>
      <c r="BN120" s="195" t="str">
        <f>IF($C120="","",IF(AJ$80="","",IF(AJ$80="Faza inwest.",0,IF($C120=SUM($AK120:BM120),0,IF(SUM($G120:AJ120)-SUM($AK120:BM120)&lt;=SUM($G120:AJ120)*$E120,SUM($G120:AJ120)-SUM($AK120:BM120),ROUND(SUM($G120:AJ120)*$E120,2))))))</f>
        <v/>
      </c>
    </row>
    <row r="121" spans="1:66" s="70" customFormat="1">
      <c r="A121" s="94" t="str">
        <f>IF(Dane!A90="","",Dane!A90)</f>
        <v/>
      </c>
      <c r="B121" s="204" t="str">
        <f>IF(Dane!B90="","",Dane!B90)</f>
        <v/>
      </c>
      <c r="C121" s="204" t="str">
        <f>IF(Dane!C90="","",Dane!C90)</f>
        <v/>
      </c>
      <c r="D121" s="278" t="str">
        <f>IF(Dane!D90="","",Dane!D90)</f>
        <v/>
      </c>
      <c r="E121" s="601" t="str">
        <f>IF(Dane!E90="","",Dane!E90)</f>
        <v/>
      </c>
      <c r="F121" s="193" t="str">
        <f>IF(Dane!F90="","",Dane!F90)</f>
        <v/>
      </c>
      <c r="G121" s="195" t="str">
        <f>IF(Dane!G90="","",Dane!G90)</f>
        <v/>
      </c>
      <c r="H121" s="195" t="str">
        <f>IF(Dane!H90="","",Dane!H90)</f>
        <v/>
      </c>
      <c r="I121" s="195" t="str">
        <f>IF(Dane!I90="","",Dane!I90)</f>
        <v/>
      </c>
      <c r="J121" s="195" t="str">
        <f>IF(Dane!J90="","",Dane!J90)</f>
        <v/>
      </c>
      <c r="K121" s="195" t="str">
        <f>IF(Dane!K90="","",Dane!K90)</f>
        <v/>
      </c>
      <c r="L121" s="195" t="str">
        <f>IF(Dane!L90="","",Dane!L90)</f>
        <v/>
      </c>
      <c r="M121" s="195" t="str">
        <f>IF(Dane!M90="","",Dane!M90)</f>
        <v/>
      </c>
      <c r="N121" s="195" t="str">
        <f>IF(Dane!N90="","",Dane!N90)</f>
        <v/>
      </c>
      <c r="O121" s="195" t="str">
        <f>IF(Dane!O90="","",Dane!O90)</f>
        <v/>
      </c>
      <c r="P121" s="195" t="str">
        <f>IF(Dane!P90="","",Dane!P90)</f>
        <v/>
      </c>
      <c r="Q121" s="195" t="str">
        <f>IF(Dane!Q90="","",Dane!Q90)</f>
        <v/>
      </c>
      <c r="R121" s="195" t="str">
        <f>IF(Dane!R90="","",Dane!R90)</f>
        <v/>
      </c>
      <c r="S121" s="195" t="str">
        <f>IF(Dane!S90="","",Dane!S90)</f>
        <v/>
      </c>
      <c r="T121" s="195" t="str">
        <f>IF(Dane!T90="","",Dane!T90)</f>
        <v/>
      </c>
      <c r="U121" s="195" t="str">
        <f>IF(Dane!U90="","",Dane!U90)</f>
        <v/>
      </c>
      <c r="V121" s="195" t="str">
        <f>IF(Dane!V90="","",Dane!V90)</f>
        <v/>
      </c>
      <c r="W121" s="195" t="str">
        <f>IF(Dane!W90="","",Dane!W90)</f>
        <v/>
      </c>
      <c r="X121" s="195" t="str">
        <f>IF(Dane!X90="","",Dane!X90)</f>
        <v/>
      </c>
      <c r="Y121" s="195" t="str">
        <f>IF(Dane!Y90="","",Dane!Y90)</f>
        <v/>
      </c>
      <c r="Z121" s="195" t="str">
        <f>IF(Dane!Z90="","",Dane!Z90)</f>
        <v/>
      </c>
      <c r="AA121" s="195" t="str">
        <f>IF(Dane!AA90="","",Dane!AA90)</f>
        <v/>
      </c>
      <c r="AB121" s="195" t="str">
        <f>IF(Dane!AB90="","",Dane!AB90)</f>
        <v/>
      </c>
      <c r="AC121" s="195" t="str">
        <f>IF(Dane!AC90="","",Dane!AC90)</f>
        <v/>
      </c>
      <c r="AD121" s="195" t="str">
        <f>IF(Dane!AD90="","",Dane!AD90)</f>
        <v/>
      </c>
      <c r="AE121" s="195" t="str">
        <f>IF(Dane!AE90="","",Dane!AE90)</f>
        <v/>
      </c>
      <c r="AF121" s="195" t="str">
        <f>IF(Dane!AF90="","",Dane!AF90)</f>
        <v/>
      </c>
      <c r="AG121" s="195" t="str">
        <f>IF(Dane!AG90="","",Dane!AG90)</f>
        <v/>
      </c>
      <c r="AH121" s="195" t="str">
        <f>IF(Dane!AH90="","",Dane!AH90)</f>
        <v/>
      </c>
      <c r="AI121" s="195" t="str">
        <f>IF(Dane!AI90="","",Dane!AI90)</f>
        <v/>
      </c>
      <c r="AJ121" s="195" t="str">
        <f>IF(Dane!AJ90="","",Dane!AJ90)</f>
        <v/>
      </c>
      <c r="AK121" s="195" t="str">
        <f>IF($C121="","",IF(H$80="","",IF(G$80="Faza inwest.",0,ROUND(SUM($G121:G121)*$E121,2))))</f>
        <v/>
      </c>
      <c r="AL121" s="195" t="str">
        <f>IF($C121="","",IF(H$80="","",IF(H$80="Faza inwest.",0,IF($C121=SUM($AK121:AK121),0,IF(SUM($G121:H121)-SUM($AK121:AK121)&lt;=SUM($G121:H121)*$E121,SUM($G121:H121)-SUM($AK121:AK121),ROUND(SUM($G121:H121)*$E121,2))))))</f>
        <v/>
      </c>
      <c r="AM121" s="195" t="str">
        <f>IF($C121="","",IF(I$80="","",IF(I$80="Faza inwest.",0,IF($C121=SUM($AK121:AL121),0,IF(SUM($G121:I121)-SUM($AK121:AL121)&lt;=SUM($G121:I121)*$E121,SUM($G121:I121)-SUM($AK121:AL121),ROUND(SUM($G121:I121)*$E121,2))))))</f>
        <v/>
      </c>
      <c r="AN121" s="195" t="str">
        <f>IF($C121="","",IF(J$80="","",IF(J$80="Faza inwest.",0,IF($C121=SUM($AK121:AM121),0,IF(SUM($G121:J121)-SUM($AK121:AM121)&lt;=SUM($G121:J121)*$E121,SUM($G121:J121)-SUM($AK121:AM121),ROUND(SUM($G121:J121)*$E121,2))))))</f>
        <v/>
      </c>
      <c r="AO121" s="195" t="str">
        <f>IF($C121="","",IF(K$80="","",IF(K$80="Faza inwest.",0,IF($C121=SUM($AK121:AN121),0,IF(SUM($G121:K121)-SUM($AK121:AN121)&lt;=SUM($G121:K121)*$E121,SUM($G121:K121)-SUM($AK121:AN121),ROUND(SUM($G121:K121)*$E121,2))))))</f>
        <v/>
      </c>
      <c r="AP121" s="195" t="str">
        <f>IF($C121="","",IF(L$80="","",IF(L$80="Faza inwest.",0,IF($C121=SUM($AK121:AO121),0,IF(SUM($G121:L121)-SUM($AK121:AO121)&lt;=SUM($G121:L121)*$E121,SUM($G121:L121)-SUM($AK121:AO121),ROUND(SUM($G121:L121)*$E121,2))))))</f>
        <v/>
      </c>
      <c r="AQ121" s="195" t="str">
        <f>IF($C121="","",IF(M$80="","",IF(M$80="Faza inwest.",0,IF($C121=SUM($AK121:AP121),0,IF(SUM($G121:M121)-SUM($AK121:AP121)&lt;=SUM($G121:M121)*$E121,SUM($G121:M121)-SUM($AK121:AP121),ROUND(SUM($G121:M121)*$E121,2))))))</f>
        <v/>
      </c>
      <c r="AR121" s="195" t="str">
        <f>IF($C121="","",IF(N$80="","",IF(N$80="Faza inwest.",0,IF($C121=SUM($AK121:AQ121),0,IF(SUM($G121:N121)-SUM($AK121:AQ121)&lt;=SUM($G121:N121)*$E121,SUM($G121:N121)-SUM($AK121:AQ121),ROUND(SUM($G121:N121)*$E121,2))))))</f>
        <v/>
      </c>
      <c r="AS121" s="195" t="str">
        <f>IF($C121="","",IF(O$80="","",IF(O$80="Faza inwest.",0,IF($C121=SUM($AK121:AR121),0,IF(SUM($G121:O121)-SUM($AK121:AR121)&lt;=SUM($G121:O121)*$E121,SUM($G121:O121)-SUM($AK121:AR121),ROUND(SUM($G121:O121)*$E121,2))))))</f>
        <v/>
      </c>
      <c r="AT121" s="195" t="str">
        <f>IF($C121="","",IF(P$80="","",IF(P$80="Faza inwest.",0,IF($C121=SUM($AK121:AS121),0,IF(SUM($G121:P121)-SUM($AK121:AS121)&lt;=SUM($G121:P121)*$E121,SUM($G121:P121)-SUM($AK121:AS121),ROUND(SUM($G121:P121)*$E121,2))))))</f>
        <v/>
      </c>
      <c r="AU121" s="195" t="str">
        <f>IF($C121="","",IF(Q$80="","",IF(Q$80="Faza inwest.",0,IF($C121=SUM($AK121:AT121),0,IF(SUM($G121:Q121)-SUM($AK121:AT121)&lt;=SUM($G121:Q121)*$E121,SUM($G121:Q121)-SUM($AK121:AT121),ROUND(SUM($G121:Q121)*$E121,2))))))</f>
        <v/>
      </c>
      <c r="AV121" s="195" t="str">
        <f>IF($C121="","",IF(R$80="","",IF(R$80="Faza inwest.",0,IF($C121=SUM($AK121:AU121),0,IF(SUM($G121:R121)-SUM($AK121:AU121)&lt;=SUM($G121:R121)*$E121,SUM($G121:R121)-SUM($AK121:AU121),ROUND(SUM($G121:R121)*$E121,2))))))</f>
        <v/>
      </c>
      <c r="AW121" s="195" t="str">
        <f>IF($C121="","",IF(S$80="","",IF(S$80="Faza inwest.",0,IF($C121=SUM($AK121:AV121),0,IF(SUM($G121:S121)-SUM($AK121:AV121)&lt;=SUM($G121:S121)*$E121,SUM($G121:S121)-SUM($AK121:AV121),ROUND(SUM($G121:S121)*$E121,2))))))</f>
        <v/>
      </c>
      <c r="AX121" s="195" t="str">
        <f>IF($C121="","",IF(T$80="","",IF(T$80="Faza inwest.",0,IF($C121=SUM($AK121:AW121),0,IF(SUM($G121:T121)-SUM($AK121:AW121)&lt;=SUM($G121:T121)*$E121,SUM($G121:T121)-SUM($AK121:AW121),ROUND(SUM($G121:T121)*$E121,2))))))</f>
        <v/>
      </c>
      <c r="AY121" s="195" t="str">
        <f>IF($C121="","",IF(U$80="","",IF(U$80="Faza inwest.",0,IF($C121=SUM($AK121:AX121),0,IF(SUM($G121:U121)-SUM($AK121:AX121)&lt;=SUM($G121:U121)*$E121,SUM($G121:U121)-SUM($AK121:AX121),ROUND(SUM($G121:U121)*$E121,2))))))</f>
        <v/>
      </c>
      <c r="AZ121" s="195" t="str">
        <f>IF($C121="","",IF(V$80="","",IF(V$80="Faza inwest.",0,IF($C121=SUM($AK121:AY121),0,IF(SUM($G121:V121)-SUM($AK121:AY121)&lt;=SUM($G121:V121)*$E121,SUM($G121:V121)-SUM($AK121:AY121),ROUND(SUM($G121:V121)*$E121,2))))))</f>
        <v/>
      </c>
      <c r="BA121" s="195" t="str">
        <f>IF($C121="","",IF(W$80="","",IF(W$80="Faza inwest.",0,IF($C121=SUM($AK121:AZ121),0,IF(SUM($G121:W121)-SUM($AK121:AZ121)&lt;=SUM($G121:W121)*$E121,SUM($G121:W121)-SUM($AK121:AZ121),ROUND(SUM($G121:W121)*$E121,2))))))</f>
        <v/>
      </c>
      <c r="BB121" s="195" t="str">
        <f>IF($C121="","",IF(X$80="","",IF(X$80="Faza inwest.",0,IF($C121=SUM($AK121:BA121),0,IF(SUM($G121:X121)-SUM($AK121:BA121)&lt;=SUM($G121:X121)*$E121,SUM($G121:X121)-SUM($AK121:BA121),ROUND(SUM($G121:X121)*$E121,2))))))</f>
        <v/>
      </c>
      <c r="BC121" s="195" t="str">
        <f>IF($C121="","",IF(Y$80="","",IF(Y$80="Faza inwest.",0,IF($C121=SUM($AK121:BB121),0,IF(SUM($G121:Y121)-SUM($AK121:BB121)&lt;=SUM($G121:Y121)*$E121,SUM($G121:Y121)-SUM($AK121:BB121),ROUND(SUM($G121:Y121)*$E121,2))))))</f>
        <v/>
      </c>
      <c r="BD121" s="195" t="str">
        <f>IF($C121="","",IF(Z$80="","",IF(Z$80="Faza inwest.",0,IF($C121=SUM($AK121:BC121),0,IF(SUM($G121:Z121)-SUM($AK121:BC121)&lt;=SUM($G121:Z121)*$E121,SUM($G121:Z121)-SUM($AK121:BC121),ROUND(SUM($G121:Z121)*$E121,2))))))</f>
        <v/>
      </c>
      <c r="BE121" s="195" t="str">
        <f>IF($C121="","",IF(AA$80="","",IF(AA$80="Faza inwest.",0,IF($C121=SUM($AK121:BD121),0,IF(SUM($G121:AA121)-SUM($AK121:BD121)&lt;=SUM($G121:AA121)*$E121,SUM($G121:AA121)-SUM($AK121:BD121),ROUND(SUM($G121:AA121)*$E121,2))))))</f>
        <v/>
      </c>
      <c r="BF121" s="195" t="str">
        <f>IF($C121="","",IF(AB$80="","",IF(AB$80="Faza inwest.",0,IF($C121=SUM($AK121:BE121),0,IF(SUM($G121:AB121)-SUM($AK121:BE121)&lt;=SUM($G121:AB121)*$E121,SUM($G121:AB121)-SUM($AK121:BE121),ROUND(SUM($G121:AB121)*$E121,2))))))</f>
        <v/>
      </c>
      <c r="BG121" s="195" t="str">
        <f>IF($C121="","",IF(AC$80="","",IF(AC$80="Faza inwest.",0,IF($C121=SUM($AK121:BF121),0,IF(SUM($G121:AC121)-SUM($AK121:BF121)&lt;=SUM($G121:AC121)*$E121,SUM($G121:AC121)-SUM($AK121:BF121),ROUND(SUM($G121:AC121)*$E121,2))))))</f>
        <v/>
      </c>
      <c r="BH121" s="195" t="str">
        <f>IF($C121="","",IF(AD$80="","",IF(AD$80="Faza inwest.",0,IF($C121=SUM($AK121:BG121),0,IF(SUM($G121:AD121)-SUM($AK121:BG121)&lt;=SUM($G121:AD121)*$E121,SUM($G121:AD121)-SUM($AK121:BG121),ROUND(SUM($G121:AD121)*$E121,2))))))</f>
        <v/>
      </c>
      <c r="BI121" s="195" t="str">
        <f>IF($C121="","",IF(AE$80="","",IF(AE$80="Faza inwest.",0,IF($C121=SUM($AK121:BH121),0,IF(SUM($G121:AE121)-SUM($AK121:BH121)&lt;=SUM($G121:AE121)*$E121,SUM($G121:AE121)-SUM($AK121:BH121),ROUND(SUM($G121:AE121)*$E121,2))))))</f>
        <v/>
      </c>
      <c r="BJ121" s="195" t="str">
        <f>IF($C121="","",IF(AF$80="","",IF(AF$80="Faza inwest.",0,IF($C121=SUM($AK121:BI121),0,IF(SUM($G121:AF121)-SUM($AK121:BI121)&lt;=SUM($G121:AF121)*$E121,SUM($G121:AF121)-SUM($AK121:BI121),ROUND(SUM($G121:AF121)*$E121,2))))))</f>
        <v/>
      </c>
      <c r="BK121" s="195" t="str">
        <f>IF($C121="","",IF(AG$80="","",IF(AG$80="Faza inwest.",0,IF($C121=SUM($AK121:BJ121),0,IF(SUM($G121:AG121)-SUM($AK121:BJ121)&lt;=SUM($G121:AG121)*$E121,SUM($G121:AG121)-SUM($AK121:BJ121),ROUND(SUM($G121:AG121)*$E121,2))))))</f>
        <v/>
      </c>
      <c r="BL121" s="195" t="str">
        <f>IF($C121="","",IF(AH$80="","",IF(AH$80="Faza inwest.",0,IF($C121=SUM($AK121:BK121),0,IF(SUM($G121:AH121)-SUM($AK121:BK121)&lt;=SUM($G121:AH121)*$E121,SUM($G121:AH121)-SUM($AK121:BK121),ROUND(SUM($G121:AH121)*$E121,2))))))</f>
        <v/>
      </c>
      <c r="BM121" s="195" t="str">
        <f>IF($C121="","",IF(AI$80="","",IF(AI$80="Faza inwest.",0,IF($C121=SUM($AK121:BL121),0,IF(SUM($G121:AI121)-SUM($AK121:BL121)&lt;=SUM($G121:AI121)*$E121,SUM($G121:AI121)-SUM($AK121:BL121),ROUND(SUM($G121:AI121)*$E121,2))))))</f>
        <v/>
      </c>
      <c r="BN121" s="195" t="str">
        <f>IF($C121="","",IF(AJ$80="","",IF(AJ$80="Faza inwest.",0,IF($C121=SUM($AK121:BM121),0,IF(SUM($G121:AJ121)-SUM($AK121:BM121)&lt;=SUM($G121:AJ121)*$E121,SUM($G121:AJ121)-SUM($AK121:BM121),ROUND(SUM($G121:AJ121)*$E121,2))))))</f>
        <v/>
      </c>
    </row>
    <row r="122" spans="1:66" s="70" customFormat="1">
      <c r="A122" s="94" t="str">
        <f>IF(Dane!A91="","",Dane!A91)</f>
        <v/>
      </c>
      <c r="B122" s="204" t="str">
        <f>IF(Dane!B91="","",Dane!B91)</f>
        <v/>
      </c>
      <c r="C122" s="204" t="str">
        <f>IF(Dane!C91="","",Dane!C91)</f>
        <v/>
      </c>
      <c r="D122" s="278" t="str">
        <f>IF(Dane!D91="","",Dane!D91)</f>
        <v/>
      </c>
      <c r="E122" s="601" t="str">
        <f>IF(Dane!E91="","",Dane!E91)</f>
        <v/>
      </c>
      <c r="F122" s="193" t="str">
        <f>IF(Dane!F91="","",Dane!F91)</f>
        <v/>
      </c>
      <c r="G122" s="195" t="str">
        <f>IF(Dane!G91="","",Dane!G91)</f>
        <v/>
      </c>
      <c r="H122" s="195" t="str">
        <f>IF(Dane!H91="","",Dane!H91)</f>
        <v/>
      </c>
      <c r="I122" s="195" t="str">
        <f>IF(Dane!I91="","",Dane!I91)</f>
        <v/>
      </c>
      <c r="J122" s="195" t="str">
        <f>IF(Dane!J91="","",Dane!J91)</f>
        <v/>
      </c>
      <c r="K122" s="195" t="str">
        <f>IF(Dane!K91="","",Dane!K91)</f>
        <v/>
      </c>
      <c r="L122" s="195" t="str">
        <f>IF(Dane!L91="","",Dane!L91)</f>
        <v/>
      </c>
      <c r="M122" s="195" t="str">
        <f>IF(Dane!M91="","",Dane!M91)</f>
        <v/>
      </c>
      <c r="N122" s="195" t="str">
        <f>IF(Dane!N91="","",Dane!N91)</f>
        <v/>
      </c>
      <c r="O122" s="195" t="str">
        <f>IF(Dane!O91="","",Dane!O91)</f>
        <v/>
      </c>
      <c r="P122" s="195" t="str">
        <f>IF(Dane!P91="","",Dane!P91)</f>
        <v/>
      </c>
      <c r="Q122" s="195" t="str">
        <f>IF(Dane!Q91="","",Dane!Q91)</f>
        <v/>
      </c>
      <c r="R122" s="195" t="str">
        <f>IF(Dane!R91="","",Dane!R91)</f>
        <v/>
      </c>
      <c r="S122" s="195" t="str">
        <f>IF(Dane!S91="","",Dane!S91)</f>
        <v/>
      </c>
      <c r="T122" s="195" t="str">
        <f>IF(Dane!T91="","",Dane!T91)</f>
        <v/>
      </c>
      <c r="U122" s="195" t="str">
        <f>IF(Dane!U91="","",Dane!U91)</f>
        <v/>
      </c>
      <c r="V122" s="195" t="str">
        <f>IF(Dane!V91="","",Dane!V91)</f>
        <v/>
      </c>
      <c r="W122" s="195" t="str">
        <f>IF(Dane!W91="","",Dane!W91)</f>
        <v/>
      </c>
      <c r="X122" s="195" t="str">
        <f>IF(Dane!X91="","",Dane!X91)</f>
        <v/>
      </c>
      <c r="Y122" s="195" t="str">
        <f>IF(Dane!Y91="","",Dane!Y91)</f>
        <v/>
      </c>
      <c r="Z122" s="195" t="str">
        <f>IF(Dane!Z91="","",Dane!Z91)</f>
        <v/>
      </c>
      <c r="AA122" s="195" t="str">
        <f>IF(Dane!AA91="","",Dane!AA91)</f>
        <v/>
      </c>
      <c r="AB122" s="195" t="str">
        <f>IF(Dane!AB91="","",Dane!AB91)</f>
        <v/>
      </c>
      <c r="AC122" s="195" t="str">
        <f>IF(Dane!AC91="","",Dane!AC91)</f>
        <v/>
      </c>
      <c r="AD122" s="195" t="str">
        <f>IF(Dane!AD91="","",Dane!AD91)</f>
        <v/>
      </c>
      <c r="AE122" s="195" t="str">
        <f>IF(Dane!AE91="","",Dane!AE91)</f>
        <v/>
      </c>
      <c r="AF122" s="195" t="str">
        <f>IF(Dane!AF91="","",Dane!AF91)</f>
        <v/>
      </c>
      <c r="AG122" s="195" t="str">
        <f>IF(Dane!AG91="","",Dane!AG91)</f>
        <v/>
      </c>
      <c r="AH122" s="195" t="str">
        <f>IF(Dane!AH91="","",Dane!AH91)</f>
        <v/>
      </c>
      <c r="AI122" s="195" t="str">
        <f>IF(Dane!AI91="","",Dane!AI91)</f>
        <v/>
      </c>
      <c r="AJ122" s="195" t="str">
        <f>IF(Dane!AJ91="","",Dane!AJ91)</f>
        <v/>
      </c>
      <c r="AK122" s="195" t="str">
        <f>IF($C122="","",IF(H$80="","",IF(G$80="Faza inwest.",0,ROUND(SUM($G122:G122)*$E122,2))))</f>
        <v/>
      </c>
      <c r="AL122" s="195" t="str">
        <f>IF($C122="","",IF(H$80="","",IF(H$80="Faza inwest.",0,IF($C122=SUM($AK122:AK122),0,IF(SUM($G122:H122)-SUM($AK122:AK122)&lt;=SUM($G122:H122)*$E122,SUM($G122:H122)-SUM($AK122:AK122),ROUND(SUM($G122:H122)*$E122,2))))))</f>
        <v/>
      </c>
      <c r="AM122" s="195" t="str">
        <f>IF($C122="","",IF(I$80="","",IF(I$80="Faza inwest.",0,IF($C122=SUM($AK122:AL122),0,IF(SUM($G122:I122)-SUM($AK122:AL122)&lt;=SUM($G122:I122)*$E122,SUM($G122:I122)-SUM($AK122:AL122),ROUND(SUM($G122:I122)*$E122,2))))))</f>
        <v/>
      </c>
      <c r="AN122" s="195" t="str">
        <f>IF($C122="","",IF(J$80="","",IF(J$80="Faza inwest.",0,IF($C122=SUM($AK122:AM122),0,IF(SUM($G122:J122)-SUM($AK122:AM122)&lt;=SUM($G122:J122)*$E122,SUM($G122:J122)-SUM($AK122:AM122),ROUND(SUM($G122:J122)*$E122,2))))))</f>
        <v/>
      </c>
      <c r="AO122" s="195" t="str">
        <f>IF($C122="","",IF(K$80="","",IF(K$80="Faza inwest.",0,IF($C122=SUM($AK122:AN122),0,IF(SUM($G122:K122)-SUM($AK122:AN122)&lt;=SUM($G122:K122)*$E122,SUM($G122:K122)-SUM($AK122:AN122),ROUND(SUM($G122:K122)*$E122,2))))))</f>
        <v/>
      </c>
      <c r="AP122" s="195" t="str">
        <f>IF($C122="","",IF(L$80="","",IF(L$80="Faza inwest.",0,IF($C122=SUM($AK122:AO122),0,IF(SUM($G122:L122)-SUM($AK122:AO122)&lt;=SUM($G122:L122)*$E122,SUM($G122:L122)-SUM($AK122:AO122),ROUND(SUM($G122:L122)*$E122,2))))))</f>
        <v/>
      </c>
      <c r="AQ122" s="195" t="str">
        <f>IF($C122="","",IF(M$80="","",IF(M$80="Faza inwest.",0,IF($C122=SUM($AK122:AP122),0,IF(SUM($G122:M122)-SUM($AK122:AP122)&lt;=SUM($G122:M122)*$E122,SUM($G122:M122)-SUM($AK122:AP122),ROUND(SUM($G122:M122)*$E122,2))))))</f>
        <v/>
      </c>
      <c r="AR122" s="195" t="str">
        <f>IF($C122="","",IF(N$80="","",IF(N$80="Faza inwest.",0,IF($C122=SUM($AK122:AQ122),0,IF(SUM($G122:N122)-SUM($AK122:AQ122)&lt;=SUM($G122:N122)*$E122,SUM($G122:N122)-SUM($AK122:AQ122),ROUND(SUM($G122:N122)*$E122,2))))))</f>
        <v/>
      </c>
      <c r="AS122" s="195" t="str">
        <f>IF($C122="","",IF(O$80="","",IF(O$80="Faza inwest.",0,IF($C122=SUM($AK122:AR122),0,IF(SUM($G122:O122)-SUM($AK122:AR122)&lt;=SUM($G122:O122)*$E122,SUM($G122:O122)-SUM($AK122:AR122),ROUND(SUM($G122:O122)*$E122,2))))))</f>
        <v/>
      </c>
      <c r="AT122" s="195" t="str">
        <f>IF($C122="","",IF(P$80="","",IF(P$80="Faza inwest.",0,IF($C122=SUM($AK122:AS122),0,IF(SUM($G122:P122)-SUM($AK122:AS122)&lt;=SUM($G122:P122)*$E122,SUM($G122:P122)-SUM($AK122:AS122),ROUND(SUM($G122:P122)*$E122,2))))))</f>
        <v/>
      </c>
      <c r="AU122" s="195" t="str">
        <f>IF($C122="","",IF(Q$80="","",IF(Q$80="Faza inwest.",0,IF($C122=SUM($AK122:AT122),0,IF(SUM($G122:Q122)-SUM($AK122:AT122)&lt;=SUM($G122:Q122)*$E122,SUM($G122:Q122)-SUM($AK122:AT122),ROUND(SUM($G122:Q122)*$E122,2))))))</f>
        <v/>
      </c>
      <c r="AV122" s="195" t="str">
        <f>IF($C122="","",IF(R$80="","",IF(R$80="Faza inwest.",0,IF($C122=SUM($AK122:AU122),0,IF(SUM($G122:R122)-SUM($AK122:AU122)&lt;=SUM($G122:R122)*$E122,SUM($G122:R122)-SUM($AK122:AU122),ROUND(SUM($G122:R122)*$E122,2))))))</f>
        <v/>
      </c>
      <c r="AW122" s="195" t="str">
        <f>IF($C122="","",IF(S$80="","",IF(S$80="Faza inwest.",0,IF($C122=SUM($AK122:AV122),0,IF(SUM($G122:S122)-SUM($AK122:AV122)&lt;=SUM($G122:S122)*$E122,SUM($G122:S122)-SUM($AK122:AV122),ROUND(SUM($G122:S122)*$E122,2))))))</f>
        <v/>
      </c>
      <c r="AX122" s="195" t="str">
        <f>IF($C122="","",IF(T$80="","",IF(T$80="Faza inwest.",0,IF($C122=SUM($AK122:AW122),0,IF(SUM($G122:T122)-SUM($AK122:AW122)&lt;=SUM($G122:T122)*$E122,SUM($G122:T122)-SUM($AK122:AW122),ROUND(SUM($G122:T122)*$E122,2))))))</f>
        <v/>
      </c>
      <c r="AY122" s="195" t="str">
        <f>IF($C122="","",IF(U$80="","",IF(U$80="Faza inwest.",0,IF($C122=SUM($AK122:AX122),0,IF(SUM($G122:U122)-SUM($AK122:AX122)&lt;=SUM($G122:U122)*$E122,SUM($G122:U122)-SUM($AK122:AX122),ROUND(SUM($G122:U122)*$E122,2))))))</f>
        <v/>
      </c>
      <c r="AZ122" s="195" t="str">
        <f>IF($C122="","",IF(V$80="","",IF(V$80="Faza inwest.",0,IF($C122=SUM($AK122:AY122),0,IF(SUM($G122:V122)-SUM($AK122:AY122)&lt;=SUM($G122:V122)*$E122,SUM($G122:V122)-SUM($AK122:AY122),ROUND(SUM($G122:V122)*$E122,2))))))</f>
        <v/>
      </c>
      <c r="BA122" s="195" t="str">
        <f>IF($C122="","",IF(W$80="","",IF(W$80="Faza inwest.",0,IF($C122=SUM($AK122:AZ122),0,IF(SUM($G122:W122)-SUM($AK122:AZ122)&lt;=SUM($G122:W122)*$E122,SUM($G122:W122)-SUM($AK122:AZ122),ROUND(SUM($G122:W122)*$E122,2))))))</f>
        <v/>
      </c>
      <c r="BB122" s="195" t="str">
        <f>IF($C122="","",IF(X$80="","",IF(X$80="Faza inwest.",0,IF($C122=SUM($AK122:BA122),0,IF(SUM($G122:X122)-SUM($AK122:BA122)&lt;=SUM($G122:X122)*$E122,SUM($G122:X122)-SUM($AK122:BA122),ROUND(SUM($G122:X122)*$E122,2))))))</f>
        <v/>
      </c>
      <c r="BC122" s="195" t="str">
        <f>IF($C122="","",IF(Y$80="","",IF(Y$80="Faza inwest.",0,IF($C122=SUM($AK122:BB122),0,IF(SUM($G122:Y122)-SUM($AK122:BB122)&lt;=SUM($G122:Y122)*$E122,SUM($G122:Y122)-SUM($AK122:BB122),ROUND(SUM($G122:Y122)*$E122,2))))))</f>
        <v/>
      </c>
      <c r="BD122" s="195" t="str">
        <f>IF($C122="","",IF(Z$80="","",IF(Z$80="Faza inwest.",0,IF($C122=SUM($AK122:BC122),0,IF(SUM($G122:Z122)-SUM($AK122:BC122)&lt;=SUM($G122:Z122)*$E122,SUM($G122:Z122)-SUM($AK122:BC122),ROUND(SUM($G122:Z122)*$E122,2))))))</f>
        <v/>
      </c>
      <c r="BE122" s="195" t="str">
        <f>IF($C122="","",IF(AA$80="","",IF(AA$80="Faza inwest.",0,IF($C122=SUM($AK122:BD122),0,IF(SUM($G122:AA122)-SUM($AK122:BD122)&lt;=SUM($G122:AA122)*$E122,SUM($G122:AA122)-SUM($AK122:BD122),ROUND(SUM($G122:AA122)*$E122,2))))))</f>
        <v/>
      </c>
      <c r="BF122" s="195" t="str">
        <f>IF($C122="","",IF(AB$80="","",IF(AB$80="Faza inwest.",0,IF($C122=SUM($AK122:BE122),0,IF(SUM($G122:AB122)-SUM($AK122:BE122)&lt;=SUM($G122:AB122)*$E122,SUM($G122:AB122)-SUM($AK122:BE122),ROUND(SUM($G122:AB122)*$E122,2))))))</f>
        <v/>
      </c>
      <c r="BG122" s="195" t="str">
        <f>IF($C122="","",IF(AC$80="","",IF(AC$80="Faza inwest.",0,IF($C122=SUM($AK122:BF122),0,IF(SUM($G122:AC122)-SUM($AK122:BF122)&lt;=SUM($G122:AC122)*$E122,SUM($G122:AC122)-SUM($AK122:BF122),ROUND(SUM($G122:AC122)*$E122,2))))))</f>
        <v/>
      </c>
      <c r="BH122" s="195" t="str">
        <f>IF($C122="","",IF(AD$80="","",IF(AD$80="Faza inwest.",0,IF($C122=SUM($AK122:BG122),0,IF(SUM($G122:AD122)-SUM($AK122:BG122)&lt;=SUM($G122:AD122)*$E122,SUM($G122:AD122)-SUM($AK122:BG122),ROUND(SUM($G122:AD122)*$E122,2))))))</f>
        <v/>
      </c>
      <c r="BI122" s="195" t="str">
        <f>IF($C122="","",IF(AE$80="","",IF(AE$80="Faza inwest.",0,IF($C122=SUM($AK122:BH122),0,IF(SUM($G122:AE122)-SUM($AK122:BH122)&lt;=SUM($G122:AE122)*$E122,SUM($G122:AE122)-SUM($AK122:BH122),ROUND(SUM($G122:AE122)*$E122,2))))))</f>
        <v/>
      </c>
      <c r="BJ122" s="195" t="str">
        <f>IF($C122="","",IF(AF$80="","",IF(AF$80="Faza inwest.",0,IF($C122=SUM($AK122:BI122),0,IF(SUM($G122:AF122)-SUM($AK122:BI122)&lt;=SUM($G122:AF122)*$E122,SUM($G122:AF122)-SUM($AK122:BI122),ROUND(SUM($G122:AF122)*$E122,2))))))</f>
        <v/>
      </c>
      <c r="BK122" s="195" t="str">
        <f>IF($C122="","",IF(AG$80="","",IF(AG$80="Faza inwest.",0,IF($C122=SUM($AK122:BJ122),0,IF(SUM($G122:AG122)-SUM($AK122:BJ122)&lt;=SUM($G122:AG122)*$E122,SUM($G122:AG122)-SUM($AK122:BJ122),ROUND(SUM($G122:AG122)*$E122,2))))))</f>
        <v/>
      </c>
      <c r="BL122" s="195" t="str">
        <f>IF($C122="","",IF(AH$80="","",IF(AH$80="Faza inwest.",0,IF($C122=SUM($AK122:BK122),0,IF(SUM($G122:AH122)-SUM($AK122:BK122)&lt;=SUM($G122:AH122)*$E122,SUM($G122:AH122)-SUM($AK122:BK122),ROUND(SUM($G122:AH122)*$E122,2))))))</f>
        <v/>
      </c>
      <c r="BM122" s="195" t="str">
        <f>IF($C122="","",IF(AI$80="","",IF(AI$80="Faza inwest.",0,IF($C122=SUM($AK122:BL122),0,IF(SUM($G122:AI122)-SUM($AK122:BL122)&lt;=SUM($G122:AI122)*$E122,SUM($G122:AI122)-SUM($AK122:BL122),ROUND(SUM($G122:AI122)*$E122,2))))))</f>
        <v/>
      </c>
      <c r="BN122" s="195" t="str">
        <f>IF($C122="","",IF(AJ$80="","",IF(AJ$80="Faza inwest.",0,IF($C122=SUM($AK122:BM122),0,IF(SUM($G122:AJ122)-SUM($AK122:BM122)&lt;=SUM($G122:AJ122)*$E122,SUM($G122:AJ122)-SUM($AK122:BM122),ROUND(SUM($G122:AJ122)*$E122,2))))))</f>
        <v/>
      </c>
    </row>
    <row r="123" spans="1:66" s="70" customFormat="1">
      <c r="A123" s="94" t="str">
        <f>IF(Dane!A92="","",Dane!A92)</f>
        <v/>
      </c>
      <c r="B123" s="204" t="str">
        <f>IF(Dane!B92="","",Dane!B92)</f>
        <v/>
      </c>
      <c r="C123" s="204" t="str">
        <f>IF(Dane!C92="","",Dane!C92)</f>
        <v/>
      </c>
      <c r="D123" s="278" t="str">
        <f>IF(Dane!D92="","",Dane!D92)</f>
        <v/>
      </c>
      <c r="E123" s="601" t="str">
        <f>IF(Dane!E92="","",Dane!E92)</f>
        <v/>
      </c>
      <c r="F123" s="193" t="str">
        <f>IF(Dane!F92="","",Dane!F92)</f>
        <v/>
      </c>
      <c r="G123" s="195" t="str">
        <f>IF(Dane!G92="","",Dane!G92)</f>
        <v/>
      </c>
      <c r="H123" s="195" t="str">
        <f>IF(Dane!H92="","",Dane!H92)</f>
        <v/>
      </c>
      <c r="I123" s="195" t="str">
        <f>IF(Dane!I92="","",Dane!I92)</f>
        <v/>
      </c>
      <c r="J123" s="195" t="str">
        <f>IF(Dane!J92="","",Dane!J92)</f>
        <v/>
      </c>
      <c r="K123" s="195" t="str">
        <f>IF(Dane!K92="","",Dane!K92)</f>
        <v/>
      </c>
      <c r="L123" s="195" t="str">
        <f>IF(Dane!L92="","",Dane!L92)</f>
        <v/>
      </c>
      <c r="M123" s="195" t="str">
        <f>IF(Dane!M92="","",Dane!M92)</f>
        <v/>
      </c>
      <c r="N123" s="195" t="str">
        <f>IF(Dane!N92="","",Dane!N92)</f>
        <v/>
      </c>
      <c r="O123" s="195" t="str">
        <f>IF(Dane!O92="","",Dane!O92)</f>
        <v/>
      </c>
      <c r="P123" s="195" t="str">
        <f>IF(Dane!P92="","",Dane!P92)</f>
        <v/>
      </c>
      <c r="Q123" s="195" t="str">
        <f>IF(Dane!Q92="","",Dane!Q92)</f>
        <v/>
      </c>
      <c r="R123" s="195" t="str">
        <f>IF(Dane!R92="","",Dane!R92)</f>
        <v/>
      </c>
      <c r="S123" s="195" t="str">
        <f>IF(Dane!S92="","",Dane!S92)</f>
        <v/>
      </c>
      <c r="T123" s="195" t="str">
        <f>IF(Dane!T92="","",Dane!T92)</f>
        <v/>
      </c>
      <c r="U123" s="195" t="str">
        <f>IF(Dane!U92="","",Dane!U92)</f>
        <v/>
      </c>
      <c r="V123" s="195" t="str">
        <f>IF(Dane!V92="","",Dane!V92)</f>
        <v/>
      </c>
      <c r="W123" s="195" t="str">
        <f>IF(Dane!W92="","",Dane!W92)</f>
        <v/>
      </c>
      <c r="X123" s="195" t="str">
        <f>IF(Dane!X92="","",Dane!X92)</f>
        <v/>
      </c>
      <c r="Y123" s="195" t="str">
        <f>IF(Dane!Y92="","",Dane!Y92)</f>
        <v/>
      </c>
      <c r="Z123" s="195" t="str">
        <f>IF(Dane!Z92="","",Dane!Z92)</f>
        <v/>
      </c>
      <c r="AA123" s="195" t="str">
        <f>IF(Dane!AA92="","",Dane!AA92)</f>
        <v/>
      </c>
      <c r="AB123" s="195" t="str">
        <f>IF(Dane!AB92="","",Dane!AB92)</f>
        <v/>
      </c>
      <c r="AC123" s="195" t="str">
        <f>IF(Dane!AC92="","",Dane!AC92)</f>
        <v/>
      </c>
      <c r="AD123" s="195" t="str">
        <f>IF(Dane!AD92="","",Dane!AD92)</f>
        <v/>
      </c>
      <c r="AE123" s="195" t="str">
        <f>IF(Dane!AE92="","",Dane!AE92)</f>
        <v/>
      </c>
      <c r="AF123" s="195" t="str">
        <f>IF(Dane!AF92="","",Dane!AF92)</f>
        <v/>
      </c>
      <c r="AG123" s="195" t="str">
        <f>IF(Dane!AG92="","",Dane!AG92)</f>
        <v/>
      </c>
      <c r="AH123" s="195" t="str">
        <f>IF(Dane!AH92="","",Dane!AH92)</f>
        <v/>
      </c>
      <c r="AI123" s="195" t="str">
        <f>IF(Dane!AI92="","",Dane!AI92)</f>
        <v/>
      </c>
      <c r="AJ123" s="195" t="str">
        <f>IF(Dane!AJ92="","",Dane!AJ92)</f>
        <v/>
      </c>
      <c r="AK123" s="195" t="str">
        <f>IF($C123="","",IF(H$80="","",IF(G$80="Faza inwest.",0,ROUND(SUM($G123:G123)*$E123,2))))</f>
        <v/>
      </c>
      <c r="AL123" s="195" t="str">
        <f>IF($C123="","",IF(H$80="","",IF(H$80="Faza inwest.",0,IF($C123=SUM($AK123:AK123),0,IF(SUM($G123:H123)-SUM($AK123:AK123)&lt;=SUM($G123:H123)*$E123,SUM($G123:H123)-SUM($AK123:AK123),ROUND(SUM($G123:H123)*$E123,2))))))</f>
        <v/>
      </c>
      <c r="AM123" s="195" t="str">
        <f>IF($C123="","",IF(I$80="","",IF(I$80="Faza inwest.",0,IF($C123=SUM($AK123:AL123),0,IF(SUM($G123:I123)-SUM($AK123:AL123)&lt;=SUM($G123:I123)*$E123,SUM($G123:I123)-SUM($AK123:AL123),ROUND(SUM($G123:I123)*$E123,2))))))</f>
        <v/>
      </c>
      <c r="AN123" s="195" t="str">
        <f>IF($C123="","",IF(J$80="","",IF(J$80="Faza inwest.",0,IF($C123=SUM($AK123:AM123),0,IF(SUM($G123:J123)-SUM($AK123:AM123)&lt;=SUM($G123:J123)*$E123,SUM($G123:J123)-SUM($AK123:AM123),ROUND(SUM($G123:J123)*$E123,2))))))</f>
        <v/>
      </c>
      <c r="AO123" s="195" t="str">
        <f>IF($C123="","",IF(K$80="","",IF(K$80="Faza inwest.",0,IF($C123=SUM($AK123:AN123),0,IF(SUM($G123:K123)-SUM($AK123:AN123)&lt;=SUM($G123:K123)*$E123,SUM($G123:K123)-SUM($AK123:AN123),ROUND(SUM($G123:K123)*$E123,2))))))</f>
        <v/>
      </c>
      <c r="AP123" s="195" t="str">
        <f>IF($C123="","",IF(L$80="","",IF(L$80="Faza inwest.",0,IF($C123=SUM($AK123:AO123),0,IF(SUM($G123:L123)-SUM($AK123:AO123)&lt;=SUM($G123:L123)*$E123,SUM($G123:L123)-SUM($AK123:AO123),ROUND(SUM($G123:L123)*$E123,2))))))</f>
        <v/>
      </c>
      <c r="AQ123" s="195" t="str">
        <f>IF($C123="","",IF(M$80="","",IF(M$80="Faza inwest.",0,IF($C123=SUM($AK123:AP123),0,IF(SUM($G123:M123)-SUM($AK123:AP123)&lt;=SUM($G123:M123)*$E123,SUM($G123:M123)-SUM($AK123:AP123),ROUND(SUM($G123:M123)*$E123,2))))))</f>
        <v/>
      </c>
      <c r="AR123" s="195" t="str">
        <f>IF($C123="","",IF(N$80="","",IF(N$80="Faza inwest.",0,IF($C123=SUM($AK123:AQ123),0,IF(SUM($G123:N123)-SUM($AK123:AQ123)&lt;=SUM($G123:N123)*$E123,SUM($G123:N123)-SUM($AK123:AQ123),ROUND(SUM($G123:N123)*$E123,2))))))</f>
        <v/>
      </c>
      <c r="AS123" s="195" t="str">
        <f>IF($C123="","",IF(O$80="","",IF(O$80="Faza inwest.",0,IF($C123=SUM($AK123:AR123),0,IF(SUM($G123:O123)-SUM($AK123:AR123)&lt;=SUM($G123:O123)*$E123,SUM($G123:O123)-SUM($AK123:AR123),ROUND(SUM($G123:O123)*$E123,2))))))</f>
        <v/>
      </c>
      <c r="AT123" s="195" t="str">
        <f>IF($C123="","",IF(P$80="","",IF(P$80="Faza inwest.",0,IF($C123=SUM($AK123:AS123),0,IF(SUM($G123:P123)-SUM($AK123:AS123)&lt;=SUM($G123:P123)*$E123,SUM($G123:P123)-SUM($AK123:AS123),ROUND(SUM($G123:P123)*$E123,2))))))</f>
        <v/>
      </c>
      <c r="AU123" s="195" t="str">
        <f>IF($C123="","",IF(Q$80="","",IF(Q$80="Faza inwest.",0,IF($C123=SUM($AK123:AT123),0,IF(SUM($G123:Q123)-SUM($AK123:AT123)&lt;=SUM($G123:Q123)*$E123,SUM($G123:Q123)-SUM($AK123:AT123),ROUND(SUM($G123:Q123)*$E123,2))))))</f>
        <v/>
      </c>
      <c r="AV123" s="195" t="str">
        <f>IF($C123="","",IF(R$80="","",IF(R$80="Faza inwest.",0,IF($C123=SUM($AK123:AU123),0,IF(SUM($G123:R123)-SUM($AK123:AU123)&lt;=SUM($G123:R123)*$E123,SUM($G123:R123)-SUM($AK123:AU123),ROUND(SUM($G123:R123)*$E123,2))))))</f>
        <v/>
      </c>
      <c r="AW123" s="195" t="str">
        <f>IF($C123="","",IF(S$80="","",IF(S$80="Faza inwest.",0,IF($C123=SUM($AK123:AV123),0,IF(SUM($G123:S123)-SUM($AK123:AV123)&lt;=SUM($G123:S123)*$E123,SUM($G123:S123)-SUM($AK123:AV123),ROUND(SUM($G123:S123)*$E123,2))))))</f>
        <v/>
      </c>
      <c r="AX123" s="195" t="str">
        <f>IF($C123="","",IF(T$80="","",IF(T$80="Faza inwest.",0,IF($C123=SUM($AK123:AW123),0,IF(SUM($G123:T123)-SUM($AK123:AW123)&lt;=SUM($G123:T123)*$E123,SUM($G123:T123)-SUM($AK123:AW123),ROUND(SUM($G123:T123)*$E123,2))))))</f>
        <v/>
      </c>
      <c r="AY123" s="195" t="str">
        <f>IF($C123="","",IF(U$80="","",IF(U$80="Faza inwest.",0,IF($C123=SUM($AK123:AX123),0,IF(SUM($G123:U123)-SUM($AK123:AX123)&lt;=SUM($G123:U123)*$E123,SUM($G123:U123)-SUM($AK123:AX123),ROUND(SUM($G123:U123)*$E123,2))))))</f>
        <v/>
      </c>
      <c r="AZ123" s="195" t="str">
        <f>IF($C123="","",IF(V$80="","",IF(V$80="Faza inwest.",0,IF($C123=SUM($AK123:AY123),0,IF(SUM($G123:V123)-SUM($AK123:AY123)&lt;=SUM($G123:V123)*$E123,SUM($G123:V123)-SUM($AK123:AY123),ROUND(SUM($G123:V123)*$E123,2))))))</f>
        <v/>
      </c>
      <c r="BA123" s="195" t="str">
        <f>IF($C123="","",IF(W$80="","",IF(W$80="Faza inwest.",0,IF($C123=SUM($AK123:AZ123),0,IF(SUM($G123:W123)-SUM($AK123:AZ123)&lt;=SUM($G123:W123)*$E123,SUM($G123:W123)-SUM($AK123:AZ123),ROUND(SUM($G123:W123)*$E123,2))))))</f>
        <v/>
      </c>
      <c r="BB123" s="195" t="str">
        <f>IF($C123="","",IF(X$80="","",IF(X$80="Faza inwest.",0,IF($C123=SUM($AK123:BA123),0,IF(SUM($G123:X123)-SUM($AK123:BA123)&lt;=SUM($G123:X123)*$E123,SUM($G123:X123)-SUM($AK123:BA123),ROUND(SUM($G123:X123)*$E123,2))))))</f>
        <v/>
      </c>
      <c r="BC123" s="195" t="str">
        <f>IF($C123="","",IF(Y$80="","",IF(Y$80="Faza inwest.",0,IF($C123=SUM($AK123:BB123),0,IF(SUM($G123:Y123)-SUM($AK123:BB123)&lt;=SUM($G123:Y123)*$E123,SUM($G123:Y123)-SUM($AK123:BB123),ROUND(SUM($G123:Y123)*$E123,2))))))</f>
        <v/>
      </c>
      <c r="BD123" s="195" t="str">
        <f>IF($C123="","",IF(Z$80="","",IF(Z$80="Faza inwest.",0,IF($C123=SUM($AK123:BC123),0,IF(SUM($G123:Z123)-SUM($AK123:BC123)&lt;=SUM($G123:Z123)*$E123,SUM($G123:Z123)-SUM($AK123:BC123),ROUND(SUM($G123:Z123)*$E123,2))))))</f>
        <v/>
      </c>
      <c r="BE123" s="195" t="str">
        <f>IF($C123="","",IF(AA$80="","",IF(AA$80="Faza inwest.",0,IF($C123=SUM($AK123:BD123),0,IF(SUM($G123:AA123)-SUM($AK123:BD123)&lt;=SUM($G123:AA123)*$E123,SUM($G123:AA123)-SUM($AK123:BD123),ROUND(SUM($G123:AA123)*$E123,2))))))</f>
        <v/>
      </c>
      <c r="BF123" s="195" t="str">
        <f>IF($C123="","",IF(AB$80="","",IF(AB$80="Faza inwest.",0,IF($C123=SUM($AK123:BE123),0,IF(SUM($G123:AB123)-SUM($AK123:BE123)&lt;=SUM($G123:AB123)*$E123,SUM($G123:AB123)-SUM($AK123:BE123),ROUND(SUM($G123:AB123)*$E123,2))))))</f>
        <v/>
      </c>
      <c r="BG123" s="195" t="str">
        <f>IF($C123="","",IF(AC$80="","",IF(AC$80="Faza inwest.",0,IF($C123=SUM($AK123:BF123),0,IF(SUM($G123:AC123)-SUM($AK123:BF123)&lt;=SUM($G123:AC123)*$E123,SUM($G123:AC123)-SUM($AK123:BF123),ROUND(SUM($G123:AC123)*$E123,2))))))</f>
        <v/>
      </c>
      <c r="BH123" s="195" t="str">
        <f>IF($C123="","",IF(AD$80="","",IF(AD$80="Faza inwest.",0,IF($C123=SUM($AK123:BG123),0,IF(SUM($G123:AD123)-SUM($AK123:BG123)&lt;=SUM($G123:AD123)*$E123,SUM($G123:AD123)-SUM($AK123:BG123),ROUND(SUM($G123:AD123)*$E123,2))))))</f>
        <v/>
      </c>
      <c r="BI123" s="195" t="str">
        <f>IF($C123="","",IF(AE$80="","",IF(AE$80="Faza inwest.",0,IF($C123=SUM($AK123:BH123),0,IF(SUM($G123:AE123)-SUM($AK123:BH123)&lt;=SUM($G123:AE123)*$E123,SUM($G123:AE123)-SUM($AK123:BH123),ROUND(SUM($G123:AE123)*$E123,2))))))</f>
        <v/>
      </c>
      <c r="BJ123" s="195" t="str">
        <f>IF($C123="","",IF(AF$80="","",IF(AF$80="Faza inwest.",0,IF($C123=SUM($AK123:BI123),0,IF(SUM($G123:AF123)-SUM($AK123:BI123)&lt;=SUM($G123:AF123)*$E123,SUM($G123:AF123)-SUM($AK123:BI123),ROUND(SUM($G123:AF123)*$E123,2))))))</f>
        <v/>
      </c>
      <c r="BK123" s="195" t="str">
        <f>IF($C123="","",IF(AG$80="","",IF(AG$80="Faza inwest.",0,IF($C123=SUM($AK123:BJ123),0,IF(SUM($G123:AG123)-SUM($AK123:BJ123)&lt;=SUM($G123:AG123)*$E123,SUM($G123:AG123)-SUM($AK123:BJ123),ROUND(SUM($G123:AG123)*$E123,2))))))</f>
        <v/>
      </c>
      <c r="BL123" s="195" t="str">
        <f>IF($C123="","",IF(AH$80="","",IF(AH$80="Faza inwest.",0,IF($C123=SUM($AK123:BK123),0,IF(SUM($G123:AH123)-SUM($AK123:BK123)&lt;=SUM($G123:AH123)*$E123,SUM($G123:AH123)-SUM($AK123:BK123),ROUND(SUM($G123:AH123)*$E123,2))))))</f>
        <v/>
      </c>
      <c r="BM123" s="195" t="str">
        <f>IF($C123="","",IF(AI$80="","",IF(AI$80="Faza inwest.",0,IF($C123=SUM($AK123:BL123),0,IF(SUM($G123:AI123)-SUM($AK123:BL123)&lt;=SUM($G123:AI123)*$E123,SUM($G123:AI123)-SUM($AK123:BL123),ROUND(SUM($G123:AI123)*$E123,2))))))</f>
        <v/>
      </c>
      <c r="BN123" s="195" t="str">
        <f>IF($C123="","",IF(AJ$80="","",IF(AJ$80="Faza inwest.",0,IF($C123=SUM($AK123:BM123),0,IF(SUM($G123:AJ123)-SUM($AK123:BM123)&lt;=SUM($G123:AJ123)*$E123,SUM($G123:AJ123)-SUM($AK123:BM123),ROUND(SUM($G123:AJ123)*$E123,2))))))</f>
        <v/>
      </c>
    </row>
    <row r="124" spans="1:66" s="363" customFormat="1" ht="19.5" customHeight="1">
      <c r="A124" s="362"/>
      <c r="B124" s="363" t="s">
        <v>121</v>
      </c>
    </row>
    <row r="125" spans="1:66" s="1" customFormat="1" ht="11.25" customHeight="1">
      <c r="A125" s="656" t="s">
        <v>123</v>
      </c>
      <c r="B125" s="658" t="s">
        <v>164</v>
      </c>
      <c r="C125" s="660" t="s">
        <v>162</v>
      </c>
      <c r="D125" s="673"/>
      <c r="E125" s="675"/>
      <c r="F125" s="660" t="s">
        <v>163</v>
      </c>
      <c r="G125" s="385" t="str">
        <f t="shared" ref="G125:AJ125" si="56">IF(G$80="","",G$80)</f>
        <v>Faza inwest.</v>
      </c>
      <c r="H125" s="385" t="str">
        <f t="shared" si="56"/>
        <v>Faza inwest.</v>
      </c>
      <c r="I125" s="385" t="str">
        <f t="shared" si="56"/>
        <v>Faza oper.</v>
      </c>
      <c r="J125" s="385" t="str">
        <f t="shared" si="56"/>
        <v>Faza oper.</v>
      </c>
      <c r="K125" s="385" t="str">
        <f t="shared" si="56"/>
        <v>Faza oper.</v>
      </c>
      <c r="L125" s="385" t="str">
        <f t="shared" si="56"/>
        <v>Faza oper.</v>
      </c>
      <c r="M125" s="385" t="str">
        <f t="shared" si="56"/>
        <v>Faza oper.</v>
      </c>
      <c r="N125" s="385" t="str">
        <f t="shared" si="56"/>
        <v>Faza oper.</v>
      </c>
      <c r="O125" s="385" t="str">
        <f t="shared" si="56"/>
        <v>Faza oper.</v>
      </c>
      <c r="P125" s="385" t="str">
        <f t="shared" si="56"/>
        <v>Faza oper.</v>
      </c>
      <c r="Q125" s="385" t="str">
        <f t="shared" si="56"/>
        <v>Faza oper.</v>
      </c>
      <c r="R125" s="385" t="str">
        <f t="shared" si="56"/>
        <v>Faza oper.</v>
      </c>
      <c r="S125" s="385" t="str">
        <f t="shared" si="56"/>
        <v>Faza oper.</v>
      </c>
      <c r="T125" s="385" t="str">
        <f t="shared" si="56"/>
        <v>Faza oper.</v>
      </c>
      <c r="U125" s="385" t="str">
        <f t="shared" si="56"/>
        <v>Faza oper.</v>
      </c>
      <c r="V125" s="385" t="str">
        <f t="shared" si="56"/>
        <v/>
      </c>
      <c r="W125" s="385" t="str">
        <f t="shared" si="56"/>
        <v/>
      </c>
      <c r="X125" s="385" t="str">
        <f t="shared" si="56"/>
        <v/>
      </c>
      <c r="Y125" s="385" t="str">
        <f t="shared" si="56"/>
        <v/>
      </c>
      <c r="Z125" s="385" t="str">
        <f t="shared" si="56"/>
        <v/>
      </c>
      <c r="AA125" s="385" t="str">
        <f t="shared" si="56"/>
        <v/>
      </c>
      <c r="AB125" s="385" t="str">
        <f t="shared" si="56"/>
        <v/>
      </c>
      <c r="AC125" s="385" t="str">
        <f t="shared" si="56"/>
        <v/>
      </c>
      <c r="AD125" s="385" t="str">
        <f t="shared" si="56"/>
        <v/>
      </c>
      <c r="AE125" s="385" t="str">
        <f t="shared" si="56"/>
        <v/>
      </c>
      <c r="AF125" s="385" t="str">
        <f t="shared" si="56"/>
        <v/>
      </c>
      <c r="AG125" s="385" t="str">
        <f t="shared" si="56"/>
        <v/>
      </c>
      <c r="AH125" s="385" t="str">
        <f t="shared" si="56"/>
        <v/>
      </c>
      <c r="AI125" s="385" t="str">
        <f t="shared" si="56"/>
        <v/>
      </c>
      <c r="AJ125" s="385" t="str">
        <f t="shared" si="56"/>
        <v/>
      </c>
    </row>
    <row r="126" spans="1:66" s="1" customFormat="1">
      <c r="A126" s="657"/>
      <c r="B126" s="672"/>
      <c r="C126" s="671"/>
      <c r="D126" s="674"/>
      <c r="E126" s="676"/>
      <c r="F126" s="671"/>
      <c r="G126" s="33">
        <f t="shared" ref="G126:AJ126" si="57">IF(G$81="","",G$81)</f>
        <v>2020</v>
      </c>
      <c r="H126" s="33">
        <f t="shared" si="57"/>
        <v>2021</v>
      </c>
      <c r="I126" s="33">
        <f t="shared" si="57"/>
        <v>2022</v>
      </c>
      <c r="J126" s="33">
        <f t="shared" si="57"/>
        <v>2023</v>
      </c>
      <c r="K126" s="33">
        <f t="shared" si="57"/>
        <v>2024</v>
      </c>
      <c r="L126" s="33">
        <f t="shared" si="57"/>
        <v>2025</v>
      </c>
      <c r="M126" s="33">
        <f t="shared" si="57"/>
        <v>2026</v>
      </c>
      <c r="N126" s="33">
        <f t="shared" si="57"/>
        <v>2027</v>
      </c>
      <c r="O126" s="33">
        <f t="shared" si="57"/>
        <v>2028</v>
      </c>
      <c r="P126" s="33">
        <f t="shared" si="57"/>
        <v>2029</v>
      </c>
      <c r="Q126" s="33">
        <f t="shared" si="57"/>
        <v>2030</v>
      </c>
      <c r="R126" s="33">
        <f t="shared" si="57"/>
        <v>2031</v>
      </c>
      <c r="S126" s="33">
        <f t="shared" si="57"/>
        <v>2032</v>
      </c>
      <c r="T126" s="33">
        <f t="shared" si="57"/>
        <v>2033</v>
      </c>
      <c r="U126" s="33">
        <f t="shared" si="57"/>
        <v>2034</v>
      </c>
      <c r="V126" s="33" t="str">
        <f t="shared" si="57"/>
        <v/>
      </c>
      <c r="W126" s="33" t="str">
        <f t="shared" si="57"/>
        <v/>
      </c>
      <c r="X126" s="33" t="str">
        <f t="shared" si="57"/>
        <v/>
      </c>
      <c r="Y126" s="33" t="str">
        <f t="shared" si="57"/>
        <v/>
      </c>
      <c r="Z126" s="33" t="str">
        <f t="shared" si="57"/>
        <v/>
      </c>
      <c r="AA126" s="33" t="str">
        <f t="shared" si="57"/>
        <v/>
      </c>
      <c r="AB126" s="33" t="str">
        <f t="shared" si="57"/>
        <v/>
      </c>
      <c r="AC126" s="33" t="str">
        <f t="shared" si="57"/>
        <v/>
      </c>
      <c r="AD126" s="33" t="str">
        <f t="shared" si="57"/>
        <v/>
      </c>
      <c r="AE126" s="33" t="str">
        <f t="shared" si="57"/>
        <v/>
      </c>
      <c r="AF126" s="33" t="str">
        <f t="shared" si="57"/>
        <v/>
      </c>
      <c r="AG126" s="33" t="str">
        <f t="shared" si="57"/>
        <v/>
      </c>
      <c r="AH126" s="33" t="str">
        <f t="shared" si="57"/>
        <v/>
      </c>
      <c r="AI126" s="33" t="str">
        <f t="shared" si="57"/>
        <v/>
      </c>
      <c r="AJ126" s="33" t="str">
        <f t="shared" si="57"/>
        <v/>
      </c>
    </row>
    <row r="127" spans="1:66" s="70" customFormat="1">
      <c r="A127" s="81">
        <v>1</v>
      </c>
      <c r="B127" s="10" t="s">
        <v>447</v>
      </c>
      <c r="C127" s="203">
        <f>SUM(G127:AJ127)</f>
        <v>0</v>
      </c>
      <c r="D127" s="387" t="str">
        <f>IF(C127&gt;F127,"Przekroczona wartość rezerw","")</f>
        <v/>
      </c>
      <c r="E127" s="388"/>
      <c r="F127" s="389">
        <f>10%*C182</f>
        <v>118614.65025000001</v>
      </c>
      <c r="G127" s="478" t="str">
        <f>IF(Dane!G96="","",Dane!G96)</f>
        <v/>
      </c>
      <c r="H127" s="389" t="str">
        <f>IF(Dane!H96="","",Dane!H96)</f>
        <v/>
      </c>
      <c r="I127" s="389" t="str">
        <f>IF(Dane!I96="","",Dane!I96)</f>
        <v/>
      </c>
      <c r="J127" s="389" t="str">
        <f>IF(Dane!J96="","",Dane!J96)</f>
        <v/>
      </c>
      <c r="K127" s="389" t="str">
        <f>IF(Dane!K96="","",Dane!K96)</f>
        <v/>
      </c>
      <c r="L127" s="389" t="str">
        <f>IF(Dane!L96="","",Dane!L96)</f>
        <v/>
      </c>
      <c r="M127" s="389" t="str">
        <f>IF(Dane!M96="","",Dane!M96)</f>
        <v/>
      </c>
      <c r="N127" s="389" t="str">
        <f>IF(Dane!N96="","",Dane!N96)</f>
        <v/>
      </c>
      <c r="O127" s="389" t="str">
        <f>IF(Dane!O96="","",Dane!O96)</f>
        <v/>
      </c>
      <c r="P127" s="389" t="str">
        <f>IF(Dane!P96="","",Dane!P96)</f>
        <v/>
      </c>
      <c r="Q127" s="389" t="str">
        <f>IF(Dane!Q96="","",Dane!Q96)</f>
        <v/>
      </c>
      <c r="R127" s="389" t="str">
        <f>IF(Dane!R96="","",Dane!R96)</f>
        <v/>
      </c>
      <c r="S127" s="389" t="str">
        <f>IF(Dane!S96="","",Dane!S96)</f>
        <v/>
      </c>
      <c r="T127" s="389" t="str">
        <f>IF(Dane!T96="","",Dane!T96)</f>
        <v/>
      </c>
      <c r="U127" s="389" t="str">
        <f>IF(Dane!U96="","",Dane!U96)</f>
        <v/>
      </c>
      <c r="V127" s="389" t="str">
        <f>IF(Dane!V96="","",Dane!V96)</f>
        <v/>
      </c>
      <c r="W127" s="389" t="str">
        <f>IF(Dane!W96="","",Dane!W96)</f>
        <v/>
      </c>
      <c r="X127" s="389" t="str">
        <f>IF(Dane!X96="","",Dane!X96)</f>
        <v/>
      </c>
      <c r="Y127" s="389" t="str">
        <f>IF(Dane!Y96="","",Dane!Y96)</f>
        <v/>
      </c>
      <c r="Z127" s="389" t="str">
        <f>IF(Dane!Z96="","",Dane!Z96)</f>
        <v/>
      </c>
      <c r="AA127" s="389" t="str">
        <f>IF(Dane!AA96="","",Dane!AA96)</f>
        <v/>
      </c>
      <c r="AB127" s="389" t="str">
        <f>IF(Dane!AB96="","",Dane!AB96)</f>
        <v/>
      </c>
      <c r="AC127" s="389" t="str">
        <f>IF(Dane!AC96="","",Dane!AC96)</f>
        <v/>
      </c>
      <c r="AD127" s="389" t="str">
        <f>IF(Dane!AD96="","",Dane!AD96)</f>
        <v/>
      </c>
      <c r="AE127" s="389" t="str">
        <f>IF(Dane!AE96="","",Dane!AE96)</f>
        <v/>
      </c>
      <c r="AF127" s="389" t="str">
        <f>IF(Dane!AF96="","",Dane!AF96)</f>
        <v/>
      </c>
      <c r="AG127" s="389" t="str">
        <f>IF(Dane!AG96="","",Dane!AG96)</f>
        <v/>
      </c>
      <c r="AH127" s="389" t="str">
        <f>IF(Dane!AH96="","",Dane!AH96)</f>
        <v/>
      </c>
      <c r="AI127" s="389" t="str">
        <f>IF(Dane!AI96="","",Dane!AI96)</f>
        <v/>
      </c>
      <c r="AJ127" s="389" t="str">
        <f>IF(Dane!AJ96="","",Dane!AJ96)</f>
        <v/>
      </c>
    </row>
    <row r="128" spans="1:66" s="363" customFormat="1" ht="19.5" customHeight="1">
      <c r="A128" s="362"/>
      <c r="B128" s="363" t="s">
        <v>165</v>
      </c>
    </row>
    <row r="129" spans="1:66" s="1" customFormat="1">
      <c r="A129" s="656" t="s">
        <v>111</v>
      </c>
      <c r="B129" s="658" t="s">
        <v>118</v>
      </c>
      <c r="C129" s="660" t="s">
        <v>94</v>
      </c>
      <c r="D129" s="660" t="s">
        <v>61</v>
      </c>
      <c r="E129" s="662" t="s">
        <v>95</v>
      </c>
      <c r="F129" s="660" t="s">
        <v>8</v>
      </c>
      <c r="G129" s="385" t="str">
        <f t="shared" ref="G129:AJ129" si="58">IF(G$80="","",G$80)</f>
        <v>Faza inwest.</v>
      </c>
      <c r="H129" s="385" t="str">
        <f t="shared" si="58"/>
        <v>Faza inwest.</v>
      </c>
      <c r="I129" s="385" t="str">
        <f t="shared" si="58"/>
        <v>Faza oper.</v>
      </c>
      <c r="J129" s="385" t="str">
        <f t="shared" si="58"/>
        <v>Faza oper.</v>
      </c>
      <c r="K129" s="385" t="str">
        <f t="shared" si="58"/>
        <v>Faza oper.</v>
      </c>
      <c r="L129" s="385" t="str">
        <f t="shared" si="58"/>
        <v>Faza oper.</v>
      </c>
      <c r="M129" s="385" t="str">
        <f t="shared" si="58"/>
        <v>Faza oper.</v>
      </c>
      <c r="N129" s="385" t="str">
        <f t="shared" si="58"/>
        <v>Faza oper.</v>
      </c>
      <c r="O129" s="385" t="str">
        <f t="shared" si="58"/>
        <v>Faza oper.</v>
      </c>
      <c r="P129" s="385" t="str">
        <f t="shared" si="58"/>
        <v>Faza oper.</v>
      </c>
      <c r="Q129" s="385" t="str">
        <f t="shared" si="58"/>
        <v>Faza oper.</v>
      </c>
      <c r="R129" s="385" t="str">
        <f t="shared" si="58"/>
        <v>Faza oper.</v>
      </c>
      <c r="S129" s="385" t="str">
        <f t="shared" si="58"/>
        <v>Faza oper.</v>
      </c>
      <c r="T129" s="385" t="str">
        <f t="shared" si="58"/>
        <v>Faza oper.</v>
      </c>
      <c r="U129" s="385" t="str">
        <f t="shared" si="58"/>
        <v>Faza oper.</v>
      </c>
      <c r="V129" s="385" t="str">
        <f t="shared" si="58"/>
        <v/>
      </c>
      <c r="W129" s="385" t="str">
        <f t="shared" si="58"/>
        <v/>
      </c>
      <c r="X129" s="385" t="str">
        <f t="shared" si="58"/>
        <v/>
      </c>
      <c r="Y129" s="385" t="str">
        <f t="shared" si="58"/>
        <v/>
      </c>
      <c r="Z129" s="385" t="str">
        <f t="shared" si="58"/>
        <v/>
      </c>
      <c r="AA129" s="385" t="str">
        <f t="shared" si="58"/>
        <v/>
      </c>
      <c r="AB129" s="385" t="str">
        <f t="shared" si="58"/>
        <v/>
      </c>
      <c r="AC129" s="385" t="str">
        <f t="shared" si="58"/>
        <v/>
      </c>
      <c r="AD129" s="385" t="str">
        <f t="shared" si="58"/>
        <v/>
      </c>
      <c r="AE129" s="385" t="str">
        <f t="shared" si="58"/>
        <v/>
      </c>
      <c r="AF129" s="385" t="str">
        <f t="shared" si="58"/>
        <v/>
      </c>
      <c r="AG129" s="385" t="str">
        <f t="shared" si="58"/>
        <v/>
      </c>
      <c r="AH129" s="385" t="str">
        <f t="shared" si="58"/>
        <v/>
      </c>
      <c r="AI129" s="385" t="str">
        <f t="shared" si="58"/>
        <v/>
      </c>
      <c r="AJ129" s="385" t="str">
        <f t="shared" si="58"/>
        <v/>
      </c>
      <c r="AK129" s="386" t="str">
        <f t="shared" ref="AK129:BN129" si="59">IF(G$80="","",G$80)</f>
        <v>Faza inwest.</v>
      </c>
      <c r="AL129" s="386" t="str">
        <f t="shared" si="59"/>
        <v>Faza inwest.</v>
      </c>
      <c r="AM129" s="386" t="str">
        <f t="shared" si="59"/>
        <v>Faza oper.</v>
      </c>
      <c r="AN129" s="386" t="str">
        <f t="shared" si="59"/>
        <v>Faza oper.</v>
      </c>
      <c r="AO129" s="386" t="str">
        <f t="shared" si="59"/>
        <v>Faza oper.</v>
      </c>
      <c r="AP129" s="386" t="str">
        <f t="shared" si="59"/>
        <v>Faza oper.</v>
      </c>
      <c r="AQ129" s="386" t="str">
        <f t="shared" si="59"/>
        <v>Faza oper.</v>
      </c>
      <c r="AR129" s="386" t="str">
        <f t="shared" si="59"/>
        <v>Faza oper.</v>
      </c>
      <c r="AS129" s="386" t="str">
        <f t="shared" si="59"/>
        <v>Faza oper.</v>
      </c>
      <c r="AT129" s="386" t="str">
        <f t="shared" si="59"/>
        <v>Faza oper.</v>
      </c>
      <c r="AU129" s="386" t="str">
        <f t="shared" si="59"/>
        <v>Faza oper.</v>
      </c>
      <c r="AV129" s="386" t="str">
        <f t="shared" si="59"/>
        <v>Faza oper.</v>
      </c>
      <c r="AW129" s="386" t="str">
        <f t="shared" si="59"/>
        <v>Faza oper.</v>
      </c>
      <c r="AX129" s="386" t="str">
        <f t="shared" si="59"/>
        <v>Faza oper.</v>
      </c>
      <c r="AY129" s="386" t="str">
        <f t="shared" si="59"/>
        <v>Faza oper.</v>
      </c>
      <c r="AZ129" s="386" t="str">
        <f t="shared" si="59"/>
        <v/>
      </c>
      <c r="BA129" s="386" t="str">
        <f t="shared" si="59"/>
        <v/>
      </c>
      <c r="BB129" s="386" t="str">
        <f t="shared" si="59"/>
        <v/>
      </c>
      <c r="BC129" s="386" t="str">
        <f t="shared" si="59"/>
        <v/>
      </c>
      <c r="BD129" s="386" t="str">
        <f t="shared" si="59"/>
        <v/>
      </c>
      <c r="BE129" s="386" t="str">
        <f t="shared" si="59"/>
        <v/>
      </c>
      <c r="BF129" s="386" t="str">
        <f t="shared" si="59"/>
        <v/>
      </c>
      <c r="BG129" s="386" t="str">
        <f t="shared" si="59"/>
        <v/>
      </c>
      <c r="BH129" s="386" t="str">
        <f t="shared" si="59"/>
        <v/>
      </c>
      <c r="BI129" s="386" t="str">
        <f t="shared" si="59"/>
        <v/>
      </c>
      <c r="BJ129" s="386" t="str">
        <f t="shared" si="59"/>
        <v/>
      </c>
      <c r="BK129" s="386" t="str">
        <f t="shared" si="59"/>
        <v/>
      </c>
      <c r="BL129" s="386" t="str">
        <f t="shared" si="59"/>
        <v/>
      </c>
      <c r="BM129" s="386" t="str">
        <f t="shared" si="59"/>
        <v/>
      </c>
      <c r="BN129" s="386" t="str">
        <f t="shared" si="59"/>
        <v/>
      </c>
    </row>
    <row r="130" spans="1:66" s="1" customFormat="1">
      <c r="A130" s="657"/>
      <c r="B130" s="672"/>
      <c r="C130" s="671"/>
      <c r="D130" s="671"/>
      <c r="E130" s="677"/>
      <c r="F130" s="671"/>
      <c r="G130" s="33">
        <f t="shared" ref="G130:AJ130" si="60">IF(G$81="","",G$81)</f>
        <v>2020</v>
      </c>
      <c r="H130" s="33">
        <f t="shared" si="60"/>
        <v>2021</v>
      </c>
      <c r="I130" s="33">
        <f t="shared" si="60"/>
        <v>2022</v>
      </c>
      <c r="J130" s="33">
        <f t="shared" si="60"/>
        <v>2023</v>
      </c>
      <c r="K130" s="33">
        <f t="shared" si="60"/>
        <v>2024</v>
      </c>
      <c r="L130" s="33">
        <f t="shared" si="60"/>
        <v>2025</v>
      </c>
      <c r="M130" s="33">
        <f t="shared" si="60"/>
        <v>2026</v>
      </c>
      <c r="N130" s="33">
        <f t="shared" si="60"/>
        <v>2027</v>
      </c>
      <c r="O130" s="33">
        <f t="shared" si="60"/>
        <v>2028</v>
      </c>
      <c r="P130" s="33">
        <f t="shared" si="60"/>
        <v>2029</v>
      </c>
      <c r="Q130" s="33">
        <f t="shared" si="60"/>
        <v>2030</v>
      </c>
      <c r="R130" s="33">
        <f t="shared" si="60"/>
        <v>2031</v>
      </c>
      <c r="S130" s="33">
        <f t="shared" si="60"/>
        <v>2032</v>
      </c>
      <c r="T130" s="33">
        <f t="shared" si="60"/>
        <v>2033</v>
      </c>
      <c r="U130" s="33">
        <f t="shared" si="60"/>
        <v>2034</v>
      </c>
      <c r="V130" s="33" t="str">
        <f t="shared" si="60"/>
        <v/>
      </c>
      <c r="W130" s="33" t="str">
        <f t="shared" si="60"/>
        <v/>
      </c>
      <c r="X130" s="33" t="str">
        <f t="shared" si="60"/>
        <v/>
      </c>
      <c r="Y130" s="33" t="str">
        <f t="shared" si="60"/>
        <v/>
      </c>
      <c r="Z130" s="33" t="str">
        <f t="shared" si="60"/>
        <v/>
      </c>
      <c r="AA130" s="33" t="str">
        <f t="shared" si="60"/>
        <v/>
      </c>
      <c r="AB130" s="33" t="str">
        <f t="shared" si="60"/>
        <v/>
      </c>
      <c r="AC130" s="33" t="str">
        <f t="shared" si="60"/>
        <v/>
      </c>
      <c r="AD130" s="33" t="str">
        <f t="shared" si="60"/>
        <v/>
      </c>
      <c r="AE130" s="33" t="str">
        <f t="shared" si="60"/>
        <v/>
      </c>
      <c r="AF130" s="33" t="str">
        <f t="shared" si="60"/>
        <v/>
      </c>
      <c r="AG130" s="33" t="str">
        <f t="shared" si="60"/>
        <v/>
      </c>
      <c r="AH130" s="33" t="str">
        <f t="shared" si="60"/>
        <v/>
      </c>
      <c r="AI130" s="33" t="str">
        <f t="shared" si="60"/>
        <v/>
      </c>
      <c r="AJ130" s="33" t="str">
        <f t="shared" si="60"/>
        <v/>
      </c>
      <c r="AK130" s="19">
        <f t="shared" ref="AK130:BN130" si="61">IF(G$81="","",G$81)</f>
        <v>2020</v>
      </c>
      <c r="AL130" s="19">
        <f t="shared" si="61"/>
        <v>2021</v>
      </c>
      <c r="AM130" s="19">
        <f t="shared" si="61"/>
        <v>2022</v>
      </c>
      <c r="AN130" s="19">
        <f t="shared" si="61"/>
        <v>2023</v>
      </c>
      <c r="AO130" s="19">
        <f t="shared" si="61"/>
        <v>2024</v>
      </c>
      <c r="AP130" s="19">
        <f t="shared" si="61"/>
        <v>2025</v>
      </c>
      <c r="AQ130" s="19">
        <f t="shared" si="61"/>
        <v>2026</v>
      </c>
      <c r="AR130" s="19">
        <f t="shared" si="61"/>
        <v>2027</v>
      </c>
      <c r="AS130" s="19">
        <f t="shared" si="61"/>
        <v>2028</v>
      </c>
      <c r="AT130" s="19">
        <f t="shared" si="61"/>
        <v>2029</v>
      </c>
      <c r="AU130" s="19">
        <f t="shared" si="61"/>
        <v>2030</v>
      </c>
      <c r="AV130" s="19">
        <f t="shared" si="61"/>
        <v>2031</v>
      </c>
      <c r="AW130" s="19">
        <f t="shared" si="61"/>
        <v>2032</v>
      </c>
      <c r="AX130" s="19">
        <f t="shared" si="61"/>
        <v>2033</v>
      </c>
      <c r="AY130" s="19">
        <f t="shared" si="61"/>
        <v>2034</v>
      </c>
      <c r="AZ130" s="19" t="str">
        <f t="shared" si="61"/>
        <v/>
      </c>
      <c r="BA130" s="19" t="str">
        <f t="shared" si="61"/>
        <v/>
      </c>
      <c r="BB130" s="19" t="str">
        <f t="shared" si="61"/>
        <v/>
      </c>
      <c r="BC130" s="19" t="str">
        <f t="shared" si="61"/>
        <v/>
      </c>
      <c r="BD130" s="19" t="str">
        <f t="shared" si="61"/>
        <v/>
      </c>
      <c r="BE130" s="19" t="str">
        <f t="shared" si="61"/>
        <v/>
      </c>
      <c r="BF130" s="19" t="str">
        <f t="shared" si="61"/>
        <v/>
      </c>
      <c r="BG130" s="19" t="str">
        <f t="shared" si="61"/>
        <v/>
      </c>
      <c r="BH130" s="19" t="str">
        <f t="shared" si="61"/>
        <v/>
      </c>
      <c r="BI130" s="19" t="str">
        <f t="shared" si="61"/>
        <v/>
      </c>
      <c r="BJ130" s="19" t="str">
        <f t="shared" si="61"/>
        <v/>
      </c>
      <c r="BK130" s="19" t="str">
        <f t="shared" si="61"/>
        <v/>
      </c>
      <c r="BL130" s="19" t="str">
        <f t="shared" si="61"/>
        <v/>
      </c>
      <c r="BM130" s="19" t="str">
        <f t="shared" si="61"/>
        <v/>
      </c>
      <c r="BN130" s="19" t="str">
        <f t="shared" si="61"/>
        <v/>
      </c>
    </row>
    <row r="131" spans="1:66" s="3" customFormat="1">
      <c r="A131" s="37" t="s">
        <v>131</v>
      </c>
      <c r="B131" s="62" t="s">
        <v>166</v>
      </c>
      <c r="C131" s="63"/>
      <c r="D131" s="64"/>
      <c r="E131" s="64"/>
      <c r="F131" s="64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5"/>
      <c r="AK131" s="66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8"/>
    </row>
    <row r="132" spans="1:66" s="70" customFormat="1">
      <c r="A132" s="100">
        <f>IF(A82="","",A82)</f>
        <v>1</v>
      </c>
      <c r="B132" s="200" t="str">
        <f>IF(B82="","",B82)</f>
        <v>Studium wykonalności/biznes plan</v>
      </c>
      <c r="C132" s="201" t="str">
        <f>IF(SUM(G132:AJ132)=0,"",SUM(G132:AJ132))</f>
        <v/>
      </c>
      <c r="D132" s="202">
        <f t="shared" ref="D132:E132" si="62">IF(D82="","",D82)</f>
        <v>0.23</v>
      </c>
      <c r="E132" s="603">
        <f t="shared" si="62"/>
        <v>0</v>
      </c>
      <c r="F132" s="203" t="s">
        <v>8</v>
      </c>
      <c r="G132" s="478" t="str">
        <f>IF(Dane!G101="","",Dane!G101)</f>
        <v/>
      </c>
      <c r="H132" s="478" t="str">
        <f>IF(Dane!H101="","",Dane!H101)</f>
        <v/>
      </c>
      <c r="I132" s="478" t="str">
        <f>IF(Dane!I101="","",Dane!I101)</f>
        <v/>
      </c>
      <c r="J132" s="478" t="str">
        <f>IF(Dane!J101="","",Dane!J101)</f>
        <v/>
      </c>
      <c r="K132" s="478" t="str">
        <f>IF(Dane!K101="","",Dane!K101)</f>
        <v/>
      </c>
      <c r="L132" s="478" t="str">
        <f>IF(Dane!L101="","",Dane!L101)</f>
        <v/>
      </c>
      <c r="M132" s="478" t="str">
        <f>IF(Dane!M101="","",Dane!M101)</f>
        <v/>
      </c>
      <c r="N132" s="478" t="str">
        <f>IF(Dane!N101="","",Dane!N101)</f>
        <v/>
      </c>
      <c r="O132" s="478" t="str">
        <f>IF(Dane!O101="","",Dane!O101)</f>
        <v/>
      </c>
      <c r="P132" s="478" t="str">
        <f>IF(Dane!P101="","",Dane!P101)</f>
        <v/>
      </c>
      <c r="Q132" s="478" t="str">
        <f>IF(Dane!Q101="","",Dane!Q101)</f>
        <v/>
      </c>
      <c r="R132" s="478" t="str">
        <f>IF(Dane!R101="","",Dane!R101)</f>
        <v/>
      </c>
      <c r="S132" s="478" t="str">
        <f>IF(Dane!S101="","",Dane!S101)</f>
        <v/>
      </c>
      <c r="T132" s="478" t="str">
        <f>IF(Dane!T101="","",Dane!T101)</f>
        <v/>
      </c>
      <c r="U132" s="478" t="str">
        <f>IF(Dane!U101="","",Dane!U101)</f>
        <v/>
      </c>
      <c r="V132" s="478" t="str">
        <f>IF(Dane!V101="","",Dane!V101)</f>
        <v/>
      </c>
      <c r="W132" s="478" t="str">
        <f>IF(Dane!W101="","",Dane!W101)</f>
        <v/>
      </c>
      <c r="X132" s="478" t="str">
        <f>IF(Dane!X101="","",Dane!X101)</f>
        <v/>
      </c>
      <c r="Y132" s="478" t="str">
        <f>IF(Dane!Y101="","",Dane!Y101)</f>
        <v/>
      </c>
      <c r="Z132" s="478" t="str">
        <f>IF(Dane!Z101="","",Dane!Z101)</f>
        <v/>
      </c>
      <c r="AA132" s="478" t="str">
        <f>IF(Dane!AA101="","",Dane!AA101)</f>
        <v/>
      </c>
      <c r="AB132" s="478" t="str">
        <f>IF(Dane!AB101="","",Dane!AB101)</f>
        <v/>
      </c>
      <c r="AC132" s="478" t="str">
        <f>IF(Dane!AC101="","",Dane!AC101)</f>
        <v/>
      </c>
      <c r="AD132" s="478" t="str">
        <f>IF(Dane!AD101="","",Dane!AD101)</f>
        <v/>
      </c>
      <c r="AE132" s="478" t="str">
        <f>IF(Dane!AE101="","",Dane!AE101)</f>
        <v/>
      </c>
      <c r="AF132" s="478" t="str">
        <f>IF(Dane!AF101="","",Dane!AF101)</f>
        <v/>
      </c>
      <c r="AG132" s="478" t="str">
        <f>IF(Dane!AG101="","",Dane!AG101)</f>
        <v/>
      </c>
      <c r="AH132" s="478" t="str">
        <f>IF(Dane!AH101="","",Dane!AH101)</f>
        <v/>
      </c>
      <c r="AI132" s="478" t="str">
        <f>IF(Dane!AI101="","",Dane!AI101)</f>
        <v/>
      </c>
      <c r="AJ132" s="478" t="str">
        <f>IF(Dane!AJ101="","",Dane!AJ101)</f>
        <v/>
      </c>
      <c r="AK132" s="189" t="str">
        <f>IF($C132="","",IF(H$80="","",IF(G$80="Faza inwest.",0,ROUND(SUM($G132:G132)*$E132,2))))</f>
        <v/>
      </c>
      <c r="AL132" s="189" t="str">
        <f>IF($C132="","",IF(H$129="","",IF(H$129="Faza inwest.",0,IF($C132=SUM($AK132:AK132),0,IF(SUM($G132:H132)-SUM($AK132:AK132)&lt;=SUM($G132:H132)*$E132,SUM($G132:H132)-SUM($AK132:AK132),ROUND(SUM($G132:H132)*$E132,2))))))</f>
        <v/>
      </c>
      <c r="AM132" s="189" t="str">
        <f>IF($C132="","",IF(I$129="","",IF(I$129="Faza inwest.",0,IF($C132=SUM($AK132:AL132),0,IF(SUM($G132:I132)-SUM($AK132:AL132)&lt;=SUM($G132:I132)*$E132,SUM($G132:I132)-SUM($AK132:AL132),ROUND(SUM($G132:I132)*$E132,2))))))</f>
        <v/>
      </c>
      <c r="AN132" s="189" t="str">
        <f>IF($C132="","",IF(J$129="","",IF(J$129="Faza inwest.",0,IF($C132=SUM($AK132:AM132),0,IF(SUM($G132:J132)-SUM($AK132:AM132)&lt;=SUM($G132:J132)*$E132,SUM($G132:J132)-SUM($AK132:AM132),ROUND(SUM($G132:J132)*$E132,2))))))</f>
        <v/>
      </c>
      <c r="AO132" s="189" t="str">
        <f>IF($C132="","",IF(K$129="","",IF(K$129="Faza inwest.",0,IF($C132=SUM($AK132:AN132),0,IF(SUM($G132:K132)-SUM($AK132:AN132)&lt;=SUM($G132:K132)*$E132,SUM($G132:K132)-SUM($AK132:AN132),ROUND(SUM($G132:K132)*$E132,2))))))</f>
        <v/>
      </c>
      <c r="AP132" s="189" t="str">
        <f>IF($C132="","",IF(L$129="","",IF(L$129="Faza inwest.",0,IF($C132=SUM($AK132:AO132),0,IF(SUM($G132:L132)-SUM($AK132:AO132)&lt;=SUM($G132:L132)*$E132,SUM($G132:L132)-SUM($AK132:AO132),ROUND(SUM($G132:L132)*$E132,2))))))</f>
        <v/>
      </c>
      <c r="AQ132" s="189" t="str">
        <f>IF($C132="","",IF(M$129="","",IF(M$129="Faza inwest.",0,IF($C132=SUM($AK132:AP132),0,IF(SUM($G132:M132)-SUM($AK132:AP132)&lt;=SUM($G132:M132)*$E132,SUM($G132:M132)-SUM($AK132:AP132),ROUND(SUM($G132:M132)*$E132,2))))))</f>
        <v/>
      </c>
      <c r="AR132" s="189" t="str">
        <f>IF($C132="","",IF(N$129="","",IF(N$129="Faza inwest.",0,IF($C132=SUM($AK132:AQ132),0,IF(SUM($G132:N132)-SUM($AK132:AQ132)&lt;=SUM($G132:N132)*$E132,SUM($G132:N132)-SUM($AK132:AQ132),ROUND(SUM($G132:N132)*$E132,2))))))</f>
        <v/>
      </c>
      <c r="AS132" s="189" t="str">
        <f>IF($C132="","",IF(O$129="","",IF(O$129="Faza inwest.",0,IF($C132=SUM($AK132:AR132),0,IF(SUM($G132:O132)-SUM($AK132:AR132)&lt;=SUM($G132:O132)*$E132,SUM($G132:O132)-SUM($AK132:AR132),ROUND(SUM($G132:O132)*$E132,2))))))</f>
        <v/>
      </c>
      <c r="AT132" s="189" t="str">
        <f>IF($C132="","",IF(P$129="","",IF(P$129="Faza inwest.",0,IF($C132=SUM($AK132:AS132),0,IF(SUM($G132:P132)-SUM($AK132:AS132)&lt;=SUM($G132:P132)*$E132,SUM($G132:P132)-SUM($AK132:AS132),ROUND(SUM($G132:P132)*$E132,2))))))</f>
        <v/>
      </c>
      <c r="AU132" s="189" t="str">
        <f>IF($C132="","",IF(Q$129="","",IF(Q$129="Faza inwest.",0,IF($C132=SUM($AK132:AT132),0,IF(SUM($G132:Q132)-SUM($AK132:AT132)&lt;=SUM($G132:Q132)*$E132,SUM($G132:Q132)-SUM($AK132:AT132),ROUND(SUM($G132:Q132)*$E132,2))))))</f>
        <v/>
      </c>
      <c r="AV132" s="189" t="str">
        <f>IF($C132="","",IF(R$129="","",IF(R$129="Faza inwest.",0,IF($C132=SUM($AK132:AU132),0,IF(SUM($G132:R132)-SUM($AK132:AU132)&lt;=SUM($G132:R132)*$E132,SUM($G132:R132)-SUM($AK132:AU132),ROUND(SUM($G132:R132)*$E132,2))))))</f>
        <v/>
      </c>
      <c r="AW132" s="189" t="str">
        <f>IF($C132="","",IF(S$129="","",IF(S$129="Faza inwest.",0,IF($C132=SUM($AK132:AV132),0,IF(SUM($G132:S132)-SUM($AK132:AV132)&lt;=SUM($G132:S132)*$E132,SUM($G132:S132)-SUM($AK132:AV132),ROUND(SUM($G132:S132)*$E132,2))))))</f>
        <v/>
      </c>
      <c r="AX132" s="189" t="str">
        <f>IF($C132="","",IF(T$129="","",IF(T$129="Faza inwest.",0,IF($C132=SUM($AK132:AW132),0,IF(SUM($G132:T132)-SUM($AK132:AW132)&lt;=SUM($G132:T132)*$E132,SUM($G132:T132)-SUM($AK132:AW132),ROUND(SUM($G132:T132)*$E132,2))))))</f>
        <v/>
      </c>
      <c r="AY132" s="189" t="str">
        <f>IF($C132="","",IF(U$129="","",IF(U$129="Faza inwest.",0,IF($C132=SUM($AK132:AX132),0,IF(SUM($G132:U132)-SUM($AK132:AX132)&lt;=SUM($G132:U132)*$E132,SUM($G132:U132)-SUM($AK132:AX132),ROUND(SUM($G132:U132)*$E132,2))))))</f>
        <v/>
      </c>
      <c r="AZ132" s="189" t="str">
        <f>IF($C132="","",IF(V$129="","",IF(V$129="Faza inwest.",0,IF($C132=SUM($AK132:AY132),0,IF(SUM($G132:V132)-SUM($AK132:AY132)&lt;=SUM($G132:V132)*$E132,SUM($G132:V132)-SUM($AK132:AY132),ROUND(SUM($G132:V132)*$E132,2))))))</f>
        <v/>
      </c>
      <c r="BA132" s="189" t="str">
        <f>IF($C132="","",IF(W$129="","",IF(W$129="Faza inwest.",0,IF($C132=SUM($AK132:AZ132),0,IF(SUM($G132:W132)-SUM($AK132:AZ132)&lt;=SUM($G132:W132)*$E132,SUM($G132:W132)-SUM($AK132:AZ132),ROUND(SUM($G132:W132)*$E132,2))))))</f>
        <v/>
      </c>
      <c r="BB132" s="189" t="str">
        <f>IF($C132="","",IF(X$129="","",IF(X$129="Faza inwest.",0,IF($C132=SUM($AK132:BA132),0,IF(SUM($G132:X132)-SUM($AK132:BA132)&lt;=SUM($G132:X132)*$E132,SUM($G132:X132)-SUM($AK132:BA132),ROUND(SUM($G132:X132)*$E132,2))))))</f>
        <v/>
      </c>
      <c r="BC132" s="189" t="str">
        <f>IF($C132="","",IF(Y$129="","",IF(Y$129="Faza inwest.",0,IF($C132=SUM($AK132:BB132),0,IF(SUM($G132:Y132)-SUM($AK132:BB132)&lt;=SUM($G132:Y132)*$E132,SUM($G132:Y132)-SUM($AK132:BB132),ROUND(SUM($G132:Y132)*$E132,2))))))</f>
        <v/>
      </c>
      <c r="BD132" s="189" t="str">
        <f>IF($C132="","",IF(Z$129="","",IF(Z$129="Faza inwest.",0,IF($C132=SUM($AK132:BC132),0,IF(SUM($G132:Z132)-SUM($AK132:BC132)&lt;=SUM($G132:Z132)*$E132,SUM($G132:Z132)-SUM($AK132:BC132),ROUND(SUM($G132:Z132)*$E132,2))))))</f>
        <v/>
      </c>
      <c r="BE132" s="189" t="str">
        <f>IF($C132="","",IF(AA$129="","",IF(AA$129="Faza inwest.",0,IF($C132=SUM($AK132:BD132),0,IF(SUM($G132:AA132)-SUM($AK132:BD132)&lt;=SUM($G132:AA132)*$E132,SUM($G132:AA132)-SUM($AK132:BD132),ROUND(SUM($G132:AA132)*$E132,2))))))</f>
        <v/>
      </c>
      <c r="BF132" s="189" t="str">
        <f>IF($C132="","",IF(AB$129="","",IF(AB$129="Faza inwest.",0,IF($C132=SUM($AK132:BE132),0,IF(SUM($G132:AB132)-SUM($AK132:BE132)&lt;=SUM($G132:AB132)*$E132,SUM($G132:AB132)-SUM($AK132:BE132),ROUND(SUM($G132:AB132)*$E132,2))))))</f>
        <v/>
      </c>
      <c r="BG132" s="189" t="str">
        <f>IF($C132="","",IF(AC$129="","",IF(AC$129="Faza inwest.",0,IF($C132=SUM($AK132:BF132),0,IF(SUM($G132:AC132)-SUM($AK132:BF132)&lt;=SUM($G132:AC132)*$E132,SUM($G132:AC132)-SUM($AK132:BF132),ROUND(SUM($G132:AC132)*$E132,2))))))</f>
        <v/>
      </c>
      <c r="BH132" s="189" t="str">
        <f>IF($C132="","",IF(AD$129="","",IF(AD$129="Faza inwest.",0,IF($C132=SUM($AK132:BG132),0,IF(SUM($G132:AD132)-SUM($AK132:BG132)&lt;=SUM($G132:AD132)*$E132,SUM($G132:AD132)-SUM($AK132:BG132),ROUND(SUM($G132:AD132)*$E132,2))))))</f>
        <v/>
      </c>
      <c r="BI132" s="189" t="str">
        <f>IF($C132="","",IF(AE$129="","",IF(AE$129="Faza inwest.",0,IF($C132=SUM($AK132:BH132),0,IF(SUM($G132:AE132)-SUM($AK132:BH132)&lt;=SUM($G132:AE132)*$E132,SUM($G132:AE132)-SUM($AK132:BH132),ROUND(SUM($G132:AE132)*$E132,2))))))</f>
        <v/>
      </c>
      <c r="BJ132" s="189" t="str">
        <f>IF($C132="","",IF(AF$129="","",IF(AF$129="Faza inwest.",0,IF($C132=SUM($AK132:BI132),0,IF(SUM($G132:AF132)-SUM($AK132:BI132)&lt;=SUM($G132:AF132)*$E132,SUM($G132:AF132)-SUM($AK132:BI132),ROUND(SUM($G132:AF132)*$E132,2))))))</f>
        <v/>
      </c>
      <c r="BK132" s="189" t="str">
        <f>IF($C132="","",IF(AG$129="","",IF(AG$129="Faza inwest.",0,IF($C132=SUM($AK132:BJ132),0,IF(SUM($G132:AG132)-SUM($AK132:BJ132)&lt;=SUM($G132:AG132)*$E132,SUM($G132:AG132)-SUM($AK132:BJ132),ROUND(SUM($G132:AG132)*$E132,2))))))</f>
        <v/>
      </c>
      <c r="BL132" s="189" t="str">
        <f>IF($C132="","",IF(AH$129="","",IF(AH$129="Faza inwest.",0,IF($C132=SUM($AK132:BK132),0,IF(SUM($G132:AH132)-SUM($AK132:BK132)&lt;=SUM($G132:AH132)*$E132,SUM($G132:AH132)-SUM($AK132:BK132),ROUND(SUM($G132:AH132)*$E132,2))))))</f>
        <v/>
      </c>
      <c r="BM132" s="189" t="str">
        <f>IF($C132="","",IF(AI$129="","",IF(AI$129="Faza inwest.",0,IF($C132=SUM($AK132:BL132),0,IF(SUM($G132:AI132)-SUM($AK132:BL132)&lt;=SUM($G132:AI132)*$E132,SUM($G132:AI132)-SUM($AK132:BL132),ROUND(SUM($G132:AI132)*$E132,2))))))</f>
        <v/>
      </c>
      <c r="BN132" s="189" t="str">
        <f>IF($C132="","",IF(AJ$129="","",IF(AJ$129="Faza inwest.",0,IF($C132=SUM($AK132:BM132),0,IF(SUM($G132:AJ132)-SUM($AK132:BM132)&lt;=SUM($G132:AJ132)*$E132,SUM($G132:AJ132)-SUM($AK132:BM132),ROUND(SUM($G132:AJ132)*$E132,2))))))</f>
        <v/>
      </c>
    </row>
    <row r="133" spans="1:66" s="70" customFormat="1">
      <c r="A133" s="94">
        <f t="shared" ref="A133" si="63">IF(A83="","",A83)</f>
        <v>2</v>
      </c>
      <c r="B133" s="204" t="str">
        <f t="shared" ref="B133:B151" si="64">IF(B83="","",B83)</f>
        <v>Nadzór w projekcie</v>
      </c>
      <c r="C133" s="205" t="str">
        <f t="shared" ref="C133:C151" si="65">IF(SUM(G133:AJ133)=0,"",SUM(G133:AJ133))</f>
        <v/>
      </c>
      <c r="D133" s="206">
        <f t="shared" ref="D133:E133" si="66">IF(D83="","",D83)</f>
        <v>0.23</v>
      </c>
      <c r="E133" s="604">
        <f t="shared" si="66"/>
        <v>0</v>
      </c>
      <c r="F133" s="207" t="s">
        <v>8</v>
      </c>
      <c r="G133" s="479" t="str">
        <f>IF(Dane!G102="","",Dane!G102)</f>
        <v/>
      </c>
      <c r="H133" s="479" t="str">
        <f>IF(Dane!H102="","",Dane!H102)</f>
        <v/>
      </c>
      <c r="I133" s="479" t="str">
        <f>IF(Dane!I102="","",Dane!I102)</f>
        <v/>
      </c>
      <c r="J133" s="479" t="str">
        <f>IF(Dane!J102="","",Dane!J102)</f>
        <v/>
      </c>
      <c r="K133" s="479" t="str">
        <f>IF(Dane!K102="","",Dane!K102)</f>
        <v/>
      </c>
      <c r="L133" s="479" t="str">
        <f>IF(Dane!L102="","",Dane!L102)</f>
        <v/>
      </c>
      <c r="M133" s="479" t="str">
        <f>IF(Dane!M102="","",Dane!M102)</f>
        <v/>
      </c>
      <c r="N133" s="479" t="str">
        <f>IF(Dane!N102="","",Dane!N102)</f>
        <v/>
      </c>
      <c r="O133" s="479" t="str">
        <f>IF(Dane!O102="","",Dane!O102)</f>
        <v/>
      </c>
      <c r="P133" s="479" t="str">
        <f>IF(Dane!P102="","",Dane!P102)</f>
        <v/>
      </c>
      <c r="Q133" s="479" t="str">
        <f>IF(Dane!Q102="","",Dane!Q102)</f>
        <v/>
      </c>
      <c r="R133" s="479" t="str">
        <f>IF(Dane!R102="","",Dane!R102)</f>
        <v/>
      </c>
      <c r="S133" s="479" t="str">
        <f>IF(Dane!S102="","",Dane!S102)</f>
        <v/>
      </c>
      <c r="T133" s="479" t="str">
        <f>IF(Dane!T102="","",Dane!T102)</f>
        <v/>
      </c>
      <c r="U133" s="479" t="str">
        <f>IF(Dane!U102="","",Dane!U102)</f>
        <v/>
      </c>
      <c r="V133" s="479" t="str">
        <f>IF(Dane!V102="","",Dane!V102)</f>
        <v/>
      </c>
      <c r="W133" s="479" t="str">
        <f>IF(Dane!W102="","",Dane!W102)</f>
        <v/>
      </c>
      <c r="X133" s="479" t="str">
        <f>IF(Dane!X102="","",Dane!X102)</f>
        <v/>
      </c>
      <c r="Y133" s="479" t="str">
        <f>IF(Dane!Y102="","",Dane!Y102)</f>
        <v/>
      </c>
      <c r="Z133" s="479" t="str">
        <f>IF(Dane!Z102="","",Dane!Z102)</f>
        <v/>
      </c>
      <c r="AA133" s="479" t="str">
        <f>IF(Dane!AA102="","",Dane!AA102)</f>
        <v/>
      </c>
      <c r="AB133" s="479" t="str">
        <f>IF(Dane!AB102="","",Dane!AB102)</f>
        <v/>
      </c>
      <c r="AC133" s="479" t="str">
        <f>IF(Dane!AC102="","",Dane!AC102)</f>
        <v/>
      </c>
      <c r="AD133" s="479" t="str">
        <f>IF(Dane!AD102="","",Dane!AD102)</f>
        <v/>
      </c>
      <c r="AE133" s="479" t="str">
        <f>IF(Dane!AE102="","",Dane!AE102)</f>
        <v/>
      </c>
      <c r="AF133" s="479" t="str">
        <f>IF(Dane!AF102="","",Dane!AF102)</f>
        <v/>
      </c>
      <c r="AG133" s="479" t="str">
        <f>IF(Dane!AG102="","",Dane!AG102)</f>
        <v/>
      </c>
      <c r="AH133" s="479" t="str">
        <f>IF(Dane!AH102="","",Dane!AH102)</f>
        <v/>
      </c>
      <c r="AI133" s="479" t="str">
        <f>IF(Dane!AI102="","",Dane!AI102)</f>
        <v/>
      </c>
      <c r="AJ133" s="479" t="str">
        <f>IF(Dane!AJ102="","",Dane!AJ102)</f>
        <v/>
      </c>
      <c r="AK133" s="195" t="str">
        <f>IF($C133="","",IF(H$80="","",IF(G$80="Faza inwest.",0,ROUND(SUM($G133:G133)*$E133,2))))</f>
        <v/>
      </c>
      <c r="AL133" s="195" t="str">
        <f>IF($C133="","",IF(H$129="","",IF(H$129="Faza inwest.",0,IF($C133=SUM($AK133:AK133),0,IF(SUM($G133:H133)-SUM($AK133:AK133)&lt;=SUM($G133:H133)*$E133,SUM($G133:H133)-SUM($AK133:AK133),ROUND(SUM($G133:H133)*$E133,2))))))</f>
        <v/>
      </c>
      <c r="AM133" s="195" t="str">
        <f>IF($C133="","",IF(I$129="","",IF(I$129="Faza inwest.",0,IF($C133=SUM($AK133:AL133),0,IF(SUM($G133:I133)-SUM($AK133:AL133)&lt;=SUM($G133:I133)*$E133,SUM($G133:I133)-SUM($AK133:AL133),ROUND(SUM($G133:I133)*$E133,2))))))</f>
        <v/>
      </c>
      <c r="AN133" s="195" t="str">
        <f>IF($C133="","",IF(J$129="","",IF(J$129="Faza inwest.",0,IF($C133=SUM($AK133:AM133),0,IF(SUM($G133:J133)-SUM($AK133:AM133)&lt;=SUM($G133:J133)*$E133,SUM($G133:J133)-SUM($AK133:AM133),ROUND(SUM($G133:J133)*$E133,2))))))</f>
        <v/>
      </c>
      <c r="AO133" s="195" t="str">
        <f>IF($C133="","",IF(K$129="","",IF(K$129="Faza inwest.",0,IF($C133=SUM($AK133:AN133),0,IF(SUM($G133:K133)-SUM($AK133:AN133)&lt;=SUM($G133:K133)*$E133,SUM($G133:K133)-SUM($AK133:AN133),ROUND(SUM($G133:K133)*$E133,2))))))</f>
        <v/>
      </c>
      <c r="AP133" s="195" t="str">
        <f>IF($C133="","",IF(L$129="","",IF(L$129="Faza inwest.",0,IF($C133=SUM($AK133:AO133),0,IF(SUM($G133:L133)-SUM($AK133:AO133)&lt;=SUM($G133:L133)*$E133,SUM($G133:L133)-SUM($AK133:AO133),ROUND(SUM($G133:L133)*$E133,2))))))</f>
        <v/>
      </c>
      <c r="AQ133" s="195" t="str">
        <f>IF($C133="","",IF(M$129="","",IF(M$129="Faza inwest.",0,IF($C133=SUM($AK133:AP133),0,IF(SUM($G133:M133)-SUM($AK133:AP133)&lt;=SUM($G133:M133)*$E133,SUM($G133:M133)-SUM($AK133:AP133),ROUND(SUM($G133:M133)*$E133,2))))))</f>
        <v/>
      </c>
      <c r="AR133" s="195" t="str">
        <f>IF($C133="","",IF(N$129="","",IF(N$129="Faza inwest.",0,IF($C133=SUM($AK133:AQ133),0,IF(SUM($G133:N133)-SUM($AK133:AQ133)&lt;=SUM($G133:N133)*$E133,SUM($G133:N133)-SUM($AK133:AQ133),ROUND(SUM($G133:N133)*$E133,2))))))</f>
        <v/>
      </c>
      <c r="AS133" s="195" t="str">
        <f>IF($C133="","",IF(O$129="","",IF(O$129="Faza inwest.",0,IF($C133=SUM($AK133:AR133),0,IF(SUM($G133:O133)-SUM($AK133:AR133)&lt;=SUM($G133:O133)*$E133,SUM($G133:O133)-SUM($AK133:AR133),ROUND(SUM($G133:O133)*$E133,2))))))</f>
        <v/>
      </c>
      <c r="AT133" s="195" t="str">
        <f>IF($C133="","",IF(P$129="","",IF(P$129="Faza inwest.",0,IF($C133=SUM($AK133:AS133),0,IF(SUM($G133:P133)-SUM($AK133:AS133)&lt;=SUM($G133:P133)*$E133,SUM($G133:P133)-SUM($AK133:AS133),ROUND(SUM($G133:P133)*$E133,2))))))</f>
        <v/>
      </c>
      <c r="AU133" s="195" t="str">
        <f>IF($C133="","",IF(Q$129="","",IF(Q$129="Faza inwest.",0,IF($C133=SUM($AK133:AT133),0,IF(SUM($G133:Q133)-SUM($AK133:AT133)&lt;=SUM($G133:Q133)*$E133,SUM($G133:Q133)-SUM($AK133:AT133),ROUND(SUM($G133:Q133)*$E133,2))))))</f>
        <v/>
      </c>
      <c r="AV133" s="195" t="str">
        <f>IF($C133="","",IF(R$129="","",IF(R$129="Faza inwest.",0,IF($C133=SUM($AK133:AU133),0,IF(SUM($G133:R133)-SUM($AK133:AU133)&lt;=SUM($G133:R133)*$E133,SUM($G133:R133)-SUM($AK133:AU133),ROUND(SUM($G133:R133)*$E133,2))))))</f>
        <v/>
      </c>
      <c r="AW133" s="195" t="str">
        <f>IF($C133="","",IF(S$129="","",IF(S$129="Faza inwest.",0,IF($C133=SUM($AK133:AV133),0,IF(SUM($G133:S133)-SUM($AK133:AV133)&lt;=SUM($G133:S133)*$E133,SUM($G133:S133)-SUM($AK133:AV133),ROUND(SUM($G133:S133)*$E133,2))))))</f>
        <v/>
      </c>
      <c r="AX133" s="195" t="str">
        <f>IF($C133="","",IF(T$129="","",IF(T$129="Faza inwest.",0,IF($C133=SUM($AK133:AW133),0,IF(SUM($G133:T133)-SUM($AK133:AW133)&lt;=SUM($G133:T133)*$E133,SUM($G133:T133)-SUM($AK133:AW133),ROUND(SUM($G133:T133)*$E133,2))))))</f>
        <v/>
      </c>
      <c r="AY133" s="195" t="str">
        <f>IF($C133="","",IF(U$129="","",IF(U$129="Faza inwest.",0,IF($C133=SUM($AK133:AX133),0,IF(SUM($G133:U133)-SUM($AK133:AX133)&lt;=SUM($G133:U133)*$E133,SUM($G133:U133)-SUM($AK133:AX133),ROUND(SUM($G133:U133)*$E133,2))))))</f>
        <v/>
      </c>
      <c r="AZ133" s="195" t="str">
        <f>IF($C133="","",IF(V$129="","",IF(V$129="Faza inwest.",0,IF($C133=SUM($AK133:AY133),0,IF(SUM($G133:V133)-SUM($AK133:AY133)&lt;=SUM($G133:V133)*$E133,SUM($G133:V133)-SUM($AK133:AY133),ROUND(SUM($G133:V133)*$E133,2))))))</f>
        <v/>
      </c>
      <c r="BA133" s="195" t="str">
        <f>IF($C133="","",IF(W$129="","",IF(W$129="Faza inwest.",0,IF($C133=SUM($AK133:AZ133),0,IF(SUM($G133:W133)-SUM($AK133:AZ133)&lt;=SUM($G133:W133)*$E133,SUM($G133:W133)-SUM($AK133:AZ133),ROUND(SUM($G133:W133)*$E133,2))))))</f>
        <v/>
      </c>
      <c r="BB133" s="195" t="str">
        <f>IF($C133="","",IF(X$129="","",IF(X$129="Faza inwest.",0,IF($C133=SUM($AK133:BA133),0,IF(SUM($G133:X133)-SUM($AK133:BA133)&lt;=SUM($G133:X133)*$E133,SUM($G133:X133)-SUM($AK133:BA133),ROUND(SUM($G133:X133)*$E133,2))))))</f>
        <v/>
      </c>
      <c r="BC133" s="195" t="str">
        <f>IF($C133="","",IF(Y$129="","",IF(Y$129="Faza inwest.",0,IF($C133=SUM($AK133:BB133),0,IF(SUM($G133:Y133)-SUM($AK133:BB133)&lt;=SUM($G133:Y133)*$E133,SUM($G133:Y133)-SUM($AK133:BB133),ROUND(SUM($G133:Y133)*$E133,2))))))</f>
        <v/>
      </c>
      <c r="BD133" s="195" t="str">
        <f>IF($C133="","",IF(Z$129="","",IF(Z$129="Faza inwest.",0,IF($C133=SUM($AK133:BC133),0,IF(SUM($G133:Z133)-SUM($AK133:BC133)&lt;=SUM($G133:Z133)*$E133,SUM($G133:Z133)-SUM($AK133:BC133),ROUND(SUM($G133:Z133)*$E133,2))))))</f>
        <v/>
      </c>
      <c r="BE133" s="195" t="str">
        <f>IF($C133="","",IF(AA$129="","",IF(AA$129="Faza inwest.",0,IF($C133=SUM($AK133:BD133),0,IF(SUM($G133:AA133)-SUM($AK133:BD133)&lt;=SUM($G133:AA133)*$E133,SUM($G133:AA133)-SUM($AK133:BD133),ROUND(SUM($G133:AA133)*$E133,2))))))</f>
        <v/>
      </c>
      <c r="BF133" s="195" t="str">
        <f>IF($C133="","",IF(AB$129="","",IF(AB$129="Faza inwest.",0,IF($C133=SUM($AK133:BE133),0,IF(SUM($G133:AB133)-SUM($AK133:BE133)&lt;=SUM($G133:AB133)*$E133,SUM($G133:AB133)-SUM($AK133:BE133),ROUND(SUM($G133:AB133)*$E133,2))))))</f>
        <v/>
      </c>
      <c r="BG133" s="195" t="str">
        <f>IF($C133="","",IF(AC$129="","",IF(AC$129="Faza inwest.",0,IF($C133=SUM($AK133:BF133),0,IF(SUM($G133:AC133)-SUM($AK133:BF133)&lt;=SUM($G133:AC133)*$E133,SUM($G133:AC133)-SUM($AK133:BF133),ROUND(SUM($G133:AC133)*$E133,2))))))</f>
        <v/>
      </c>
      <c r="BH133" s="195" t="str">
        <f>IF($C133="","",IF(AD$129="","",IF(AD$129="Faza inwest.",0,IF($C133=SUM($AK133:BG133),0,IF(SUM($G133:AD133)-SUM($AK133:BG133)&lt;=SUM($G133:AD133)*$E133,SUM($G133:AD133)-SUM($AK133:BG133),ROUND(SUM($G133:AD133)*$E133,2))))))</f>
        <v/>
      </c>
      <c r="BI133" s="195" t="str">
        <f>IF($C133="","",IF(AE$129="","",IF(AE$129="Faza inwest.",0,IF($C133=SUM($AK133:BH133),0,IF(SUM($G133:AE133)-SUM($AK133:BH133)&lt;=SUM($G133:AE133)*$E133,SUM($G133:AE133)-SUM($AK133:BH133),ROUND(SUM($G133:AE133)*$E133,2))))))</f>
        <v/>
      </c>
      <c r="BJ133" s="195" t="str">
        <f>IF($C133="","",IF(AF$129="","",IF(AF$129="Faza inwest.",0,IF($C133=SUM($AK133:BI133),0,IF(SUM($G133:AF133)-SUM($AK133:BI133)&lt;=SUM($G133:AF133)*$E133,SUM($G133:AF133)-SUM($AK133:BI133),ROUND(SUM($G133:AF133)*$E133,2))))))</f>
        <v/>
      </c>
      <c r="BK133" s="195" t="str">
        <f>IF($C133="","",IF(AG$129="","",IF(AG$129="Faza inwest.",0,IF($C133=SUM($AK133:BJ133),0,IF(SUM($G133:AG133)-SUM($AK133:BJ133)&lt;=SUM($G133:AG133)*$E133,SUM($G133:AG133)-SUM($AK133:BJ133),ROUND(SUM($G133:AG133)*$E133,2))))))</f>
        <v/>
      </c>
      <c r="BL133" s="195" t="str">
        <f>IF($C133="","",IF(AH$129="","",IF(AH$129="Faza inwest.",0,IF($C133=SUM($AK133:BK133),0,IF(SUM($G133:AH133)-SUM($AK133:BK133)&lt;=SUM($G133:AH133)*$E133,SUM($G133:AH133)-SUM($AK133:BK133),ROUND(SUM($G133:AH133)*$E133,2))))))</f>
        <v/>
      </c>
      <c r="BM133" s="195" t="str">
        <f>IF($C133="","",IF(AI$129="","",IF(AI$129="Faza inwest.",0,IF($C133=SUM($AK133:BL133),0,IF(SUM($G133:AI133)-SUM($AK133:BL133)&lt;=SUM($G133:AI133)*$E133,SUM($G133:AI133)-SUM($AK133:BL133),ROUND(SUM($G133:AI133)*$E133,2))))))</f>
        <v/>
      </c>
      <c r="BN133" s="195" t="str">
        <f>IF($C133="","",IF(AJ$129="","",IF(AJ$129="Faza inwest.",0,IF($C133=SUM($AK133:BM133),0,IF(SUM($G133:AJ133)-SUM($AK133:BM133)&lt;=SUM($G133:AJ133)*$E133,SUM($G133:AJ133)-SUM($AK133:BM133),ROUND(SUM($G133:AJ133)*$E133,2))))))</f>
        <v/>
      </c>
    </row>
    <row r="134" spans="1:66" s="70" customFormat="1">
      <c r="A134" s="94">
        <f t="shared" ref="A134" si="67">IF(A84="","",A84)</f>
        <v>3</v>
      </c>
      <c r="B134" s="204" t="str">
        <f t="shared" si="64"/>
        <v>Środki trwałe pow. 10 000 zł  (30%)</v>
      </c>
      <c r="C134" s="205">
        <f t="shared" si="65"/>
        <v>135000</v>
      </c>
      <c r="D134" s="206">
        <f t="shared" ref="D134:E134" si="68">IF(D84="","",D84)</f>
        <v>0.23</v>
      </c>
      <c r="E134" s="604">
        <f t="shared" si="68"/>
        <v>0.3</v>
      </c>
      <c r="F134" s="207" t="s">
        <v>8</v>
      </c>
      <c r="G134" s="479" t="str">
        <f>IF(Dane!G103="","",Dane!G103)</f>
        <v/>
      </c>
      <c r="H134" s="479" t="str">
        <f>IF(Dane!H103="","",Dane!H103)</f>
        <v/>
      </c>
      <c r="I134" s="479" t="str">
        <f>IF(Dane!I103="","",Dane!I103)</f>
        <v/>
      </c>
      <c r="J134" s="479" t="str">
        <f>IF(Dane!J103="","",Dane!J103)</f>
        <v/>
      </c>
      <c r="K134" s="479" t="str">
        <f>IF(Dane!K103="","",Dane!K103)</f>
        <v/>
      </c>
      <c r="L134" s="479" t="str">
        <f>IF(Dane!L103="","",Dane!L103)</f>
        <v/>
      </c>
      <c r="M134" s="479">
        <f>IF(Dane!M103="","",Dane!M103)</f>
        <v>10000</v>
      </c>
      <c r="N134" s="479" t="str">
        <f>IF(Dane!N103="","",Dane!N103)</f>
        <v/>
      </c>
      <c r="O134" s="479" t="str">
        <f>IF(Dane!O103="","",Dane!O103)</f>
        <v/>
      </c>
      <c r="P134" s="479" t="str">
        <f>IF(Dane!P103="","",Dane!P103)</f>
        <v/>
      </c>
      <c r="Q134" s="479" t="str">
        <f>IF(Dane!Q103="","",Dane!Q103)</f>
        <v/>
      </c>
      <c r="R134" s="479">
        <f>IF(Dane!R103="","",Dane!R103)</f>
        <v>125000</v>
      </c>
      <c r="S134" s="479" t="str">
        <f>IF(Dane!S103="","",Dane!S103)</f>
        <v/>
      </c>
      <c r="T134" s="479" t="str">
        <f>IF(Dane!T103="","",Dane!T103)</f>
        <v/>
      </c>
      <c r="U134" s="479" t="str">
        <f>IF(Dane!U103="","",Dane!U103)</f>
        <v/>
      </c>
      <c r="V134" s="479" t="str">
        <f>IF(Dane!V103="","",Dane!V103)</f>
        <v/>
      </c>
      <c r="W134" s="479" t="str">
        <f>IF(Dane!W103="","",Dane!W103)</f>
        <v/>
      </c>
      <c r="X134" s="479" t="str">
        <f>IF(Dane!X103="","",Dane!X103)</f>
        <v/>
      </c>
      <c r="Y134" s="479" t="str">
        <f>IF(Dane!Y103="","",Dane!Y103)</f>
        <v/>
      </c>
      <c r="Z134" s="479" t="str">
        <f>IF(Dane!Z103="","",Dane!Z103)</f>
        <v/>
      </c>
      <c r="AA134" s="479" t="str">
        <f>IF(Dane!AA103="","",Dane!AA103)</f>
        <v/>
      </c>
      <c r="AB134" s="479" t="str">
        <f>IF(Dane!AB103="","",Dane!AB103)</f>
        <v/>
      </c>
      <c r="AC134" s="479" t="str">
        <f>IF(Dane!AC103="","",Dane!AC103)</f>
        <v/>
      </c>
      <c r="AD134" s="479" t="str">
        <f>IF(Dane!AD103="","",Dane!AD103)</f>
        <v/>
      </c>
      <c r="AE134" s="479" t="str">
        <f>IF(Dane!AE103="","",Dane!AE103)</f>
        <v/>
      </c>
      <c r="AF134" s="479" t="str">
        <f>IF(Dane!AF103="","",Dane!AF103)</f>
        <v/>
      </c>
      <c r="AG134" s="479" t="str">
        <f>IF(Dane!AG103="","",Dane!AG103)</f>
        <v/>
      </c>
      <c r="AH134" s="479" t="str">
        <f>IF(Dane!AH103="","",Dane!AH103)</f>
        <v/>
      </c>
      <c r="AI134" s="479" t="str">
        <f>IF(Dane!AI103="","",Dane!AI103)</f>
        <v/>
      </c>
      <c r="AJ134" s="479" t="str">
        <f>IF(Dane!AJ103="","",Dane!AJ103)</f>
        <v/>
      </c>
      <c r="AK134" s="195">
        <f>IF($C134="","",IF(H$80="","",IF(G$80="Faza inwest.",0,ROUND(SUM($G134:G134)*$E134,2))))</f>
        <v>0</v>
      </c>
      <c r="AL134" s="195">
        <f>IF($C134="","",IF(H$129="","",IF(H$129="Faza inwest.",0,IF($C134=SUM($AK134:AK134),0,IF(SUM($G134:H134)-SUM($AK134:AK134)&lt;=SUM($G134:H134)*$E134,SUM($G134:H134)-SUM($AK134:AK134),ROUND(SUM($G134:H134)*$E134,2))))))</f>
        <v>0</v>
      </c>
      <c r="AM134" s="195">
        <f>IF($C134="","",IF(I$129="","",IF(I$129="Faza inwest.",0,IF($C134=SUM($AK134:AL134),0,IF(SUM($G134:I134)-SUM($AK134:AL134)&lt;=SUM($G134:I134)*$E134,SUM($G134:I134)-SUM($AK134:AL134),ROUND(SUM($G134:I134)*$E134,2))))))</f>
        <v>0</v>
      </c>
      <c r="AN134" s="195">
        <f>IF($C134="","",IF(J$129="","",IF(J$129="Faza inwest.",0,IF($C134=SUM($AK134:AM134),0,IF(SUM($G134:J134)-SUM($AK134:AM134)&lt;=SUM($G134:J134)*$E134,SUM($G134:J134)-SUM($AK134:AM134),ROUND(SUM($G134:J134)*$E134,2))))))</f>
        <v>0</v>
      </c>
      <c r="AO134" s="195">
        <f>IF($C134="","",IF(K$129="","",IF(K$129="Faza inwest.",0,IF($C134=SUM($AK134:AN134),0,IF(SUM($G134:K134)-SUM($AK134:AN134)&lt;=SUM($G134:K134)*$E134,SUM($G134:K134)-SUM($AK134:AN134),ROUND(SUM($G134:K134)*$E134,2))))))</f>
        <v>0</v>
      </c>
      <c r="AP134" s="195">
        <f>IF($C134="","",IF(L$129="","",IF(L$129="Faza inwest.",0,IF($C134=SUM($AK134:AO134),0,IF(SUM($G134:L134)-SUM($AK134:AO134)&lt;=SUM($G134:L134)*$E134,SUM($G134:L134)-SUM($AK134:AO134),ROUND(SUM($G134:L134)*$E134,2))))))</f>
        <v>0</v>
      </c>
      <c r="AQ134" s="195">
        <f>IF($C134="","",IF(M$129="","",IF(M$129="Faza inwest.",0,IF($C134=SUM($AK134:AP134),0,IF(SUM($G134:M134)-SUM($AK134:AP134)&lt;=SUM($G134:M134)*$E134,SUM($G134:M134)-SUM($AK134:AP134),ROUND(SUM($G134:M134)*$E134,2))))))</f>
        <v>3000</v>
      </c>
      <c r="AR134" s="195">
        <f>IF($C134="","",IF(N$129="","",IF(N$129="Faza inwest.",0,IF($C134=SUM($AK134:AQ134),0,IF(SUM($G134:N134)-SUM($AK134:AQ134)&lt;=SUM($G134:N134)*$E134,SUM($G134:N134)-SUM($AK134:AQ134),ROUND(SUM($G134:N134)*$E134,2))))))</f>
        <v>3000</v>
      </c>
      <c r="AS134" s="195">
        <f>IF($C134="","",IF(O$129="","",IF(O$129="Faza inwest.",0,IF($C134=SUM($AK134:AR134),0,IF(SUM($G134:O134)-SUM($AK134:AR134)&lt;=SUM($G134:O134)*$E134,SUM($G134:O134)-SUM($AK134:AR134),ROUND(SUM($G134:O134)*$E134,2))))))</f>
        <v>3000</v>
      </c>
      <c r="AT134" s="195">
        <f>IF($C134="","",IF(P$129="","",IF(P$129="Faza inwest.",0,IF($C134=SUM($AK134:AS134),0,IF(SUM($G134:P134)-SUM($AK134:AS134)&lt;=SUM($G134:P134)*$E134,SUM($G134:P134)-SUM($AK134:AS134),ROUND(SUM($G134:P134)*$E134,2))))))</f>
        <v>1000</v>
      </c>
      <c r="AU134" s="195">
        <f>IF($C134="","",IF(Q$129="","",IF(Q$129="Faza inwest.",0,IF($C134=SUM($AK134:AT134),0,IF(SUM($G134:Q134)-SUM($AK134:AT134)&lt;=SUM($G134:Q134)*$E134,SUM($G134:Q134)-SUM($AK134:AT134),ROUND(SUM($G134:Q134)*$E134,2))))))</f>
        <v>0</v>
      </c>
      <c r="AV134" s="195">
        <f>IF($C134="","",IF(R$129="","",IF(R$129="Faza inwest.",0,IF($C134=SUM($AK134:AU134),0,IF(SUM($G134:R134)-SUM($AK134:AU134)&lt;=SUM($G134:R134)*$E134,SUM($G134:R134)-SUM($AK134:AU134),ROUND(SUM($G134:R134)*$E134,2))))))</f>
        <v>40500</v>
      </c>
      <c r="AW134" s="195">
        <f>IF($C134="","",IF(S$129="","",IF(S$129="Faza inwest.",0,IF($C134=SUM($AK134:AV134),0,IF(SUM($G134:S134)-SUM($AK134:AV134)&lt;=SUM($G134:S134)*$E134,SUM($G134:S134)-SUM($AK134:AV134),ROUND(SUM($G134:S134)*$E134,2))))))</f>
        <v>40500</v>
      </c>
      <c r="AX134" s="195">
        <f>IF($C134="","",IF(T$129="","",IF(T$129="Faza inwest.",0,IF($C134=SUM($AK134:AW134),0,IF(SUM($G134:T134)-SUM($AK134:AW134)&lt;=SUM($G134:T134)*$E134,SUM($G134:T134)-SUM($AK134:AW134),ROUND(SUM($G134:T134)*$E134,2))))))</f>
        <v>40500</v>
      </c>
      <c r="AY134" s="195">
        <f>IF($C134="","",IF(U$129="","",IF(U$129="Faza inwest.",0,IF($C134=SUM($AK134:AX134),0,IF(SUM($G134:U134)-SUM($AK134:AX134)&lt;=SUM($G134:U134)*$E134,SUM($G134:U134)-SUM($AK134:AX134),ROUND(SUM($G134:U134)*$E134,2))))))</f>
        <v>3500</v>
      </c>
      <c r="AZ134" s="195" t="str">
        <f>IF($C134="","",IF(V$129="","",IF(V$129="Faza inwest.",0,IF($C134=SUM($AK134:AY134),0,IF(SUM($G134:V134)-SUM($AK134:AY134)&lt;=SUM($G134:V134)*$E134,SUM($G134:V134)-SUM($AK134:AY134),ROUND(SUM($G134:V134)*$E134,2))))))</f>
        <v/>
      </c>
      <c r="BA134" s="195" t="str">
        <f>IF($C134="","",IF(W$129="","",IF(W$129="Faza inwest.",0,IF($C134=SUM($AK134:AZ134),0,IF(SUM($G134:W134)-SUM($AK134:AZ134)&lt;=SUM($G134:W134)*$E134,SUM($G134:W134)-SUM($AK134:AZ134),ROUND(SUM($G134:W134)*$E134,2))))))</f>
        <v/>
      </c>
      <c r="BB134" s="195" t="str">
        <f>IF($C134="","",IF(X$129="","",IF(X$129="Faza inwest.",0,IF($C134=SUM($AK134:BA134),0,IF(SUM($G134:X134)-SUM($AK134:BA134)&lt;=SUM($G134:X134)*$E134,SUM($G134:X134)-SUM($AK134:BA134),ROUND(SUM($G134:X134)*$E134,2))))))</f>
        <v/>
      </c>
      <c r="BC134" s="195" t="str">
        <f>IF($C134="","",IF(Y$129="","",IF(Y$129="Faza inwest.",0,IF($C134=SUM($AK134:BB134),0,IF(SUM($G134:Y134)-SUM($AK134:BB134)&lt;=SUM($G134:Y134)*$E134,SUM($G134:Y134)-SUM($AK134:BB134),ROUND(SUM($G134:Y134)*$E134,2))))))</f>
        <v/>
      </c>
      <c r="BD134" s="195" t="str">
        <f>IF($C134="","",IF(Z$129="","",IF(Z$129="Faza inwest.",0,IF($C134=SUM($AK134:BC134),0,IF(SUM($G134:Z134)-SUM($AK134:BC134)&lt;=SUM($G134:Z134)*$E134,SUM($G134:Z134)-SUM($AK134:BC134),ROUND(SUM($G134:Z134)*$E134,2))))))</f>
        <v/>
      </c>
      <c r="BE134" s="195" t="str">
        <f>IF($C134="","",IF(AA$129="","",IF(AA$129="Faza inwest.",0,IF($C134=SUM($AK134:BD134),0,IF(SUM($G134:AA134)-SUM($AK134:BD134)&lt;=SUM($G134:AA134)*$E134,SUM($G134:AA134)-SUM($AK134:BD134),ROUND(SUM($G134:AA134)*$E134,2))))))</f>
        <v/>
      </c>
      <c r="BF134" s="195" t="str">
        <f>IF($C134="","",IF(AB$129="","",IF(AB$129="Faza inwest.",0,IF($C134=SUM($AK134:BE134),0,IF(SUM($G134:AB134)-SUM($AK134:BE134)&lt;=SUM($G134:AB134)*$E134,SUM($G134:AB134)-SUM($AK134:BE134),ROUND(SUM($G134:AB134)*$E134,2))))))</f>
        <v/>
      </c>
      <c r="BG134" s="195" t="str">
        <f>IF($C134="","",IF(AC$129="","",IF(AC$129="Faza inwest.",0,IF($C134=SUM($AK134:BF134),0,IF(SUM($G134:AC134)-SUM($AK134:BF134)&lt;=SUM($G134:AC134)*$E134,SUM($G134:AC134)-SUM($AK134:BF134),ROUND(SUM($G134:AC134)*$E134,2))))))</f>
        <v/>
      </c>
      <c r="BH134" s="195" t="str">
        <f>IF($C134="","",IF(AD$129="","",IF(AD$129="Faza inwest.",0,IF($C134=SUM($AK134:BG134),0,IF(SUM($G134:AD134)-SUM($AK134:BG134)&lt;=SUM($G134:AD134)*$E134,SUM($G134:AD134)-SUM($AK134:BG134),ROUND(SUM($G134:AD134)*$E134,2))))))</f>
        <v/>
      </c>
      <c r="BI134" s="195" t="str">
        <f>IF($C134="","",IF(AE$129="","",IF(AE$129="Faza inwest.",0,IF($C134=SUM($AK134:BH134),0,IF(SUM($G134:AE134)-SUM($AK134:BH134)&lt;=SUM($G134:AE134)*$E134,SUM($G134:AE134)-SUM($AK134:BH134),ROUND(SUM($G134:AE134)*$E134,2))))))</f>
        <v/>
      </c>
      <c r="BJ134" s="195" t="str">
        <f>IF($C134="","",IF(AF$129="","",IF(AF$129="Faza inwest.",0,IF($C134=SUM($AK134:BI134),0,IF(SUM($G134:AF134)-SUM($AK134:BI134)&lt;=SUM($G134:AF134)*$E134,SUM($G134:AF134)-SUM($AK134:BI134),ROUND(SUM($G134:AF134)*$E134,2))))))</f>
        <v/>
      </c>
      <c r="BK134" s="195" t="str">
        <f>IF($C134="","",IF(AG$129="","",IF(AG$129="Faza inwest.",0,IF($C134=SUM($AK134:BJ134),0,IF(SUM($G134:AG134)-SUM($AK134:BJ134)&lt;=SUM($G134:AG134)*$E134,SUM($G134:AG134)-SUM($AK134:BJ134),ROUND(SUM($G134:AG134)*$E134,2))))))</f>
        <v/>
      </c>
      <c r="BL134" s="195" t="str">
        <f>IF($C134="","",IF(AH$129="","",IF(AH$129="Faza inwest.",0,IF($C134=SUM($AK134:BK134),0,IF(SUM($G134:AH134)-SUM($AK134:BK134)&lt;=SUM($G134:AH134)*$E134,SUM($G134:AH134)-SUM($AK134:BK134),ROUND(SUM($G134:AH134)*$E134,2))))))</f>
        <v/>
      </c>
      <c r="BM134" s="195" t="str">
        <f>IF($C134="","",IF(AI$129="","",IF(AI$129="Faza inwest.",0,IF($C134=SUM($AK134:BL134),0,IF(SUM($G134:AI134)-SUM($AK134:BL134)&lt;=SUM($G134:AI134)*$E134,SUM($G134:AI134)-SUM($AK134:BL134),ROUND(SUM($G134:AI134)*$E134,2))))))</f>
        <v/>
      </c>
      <c r="BN134" s="195" t="str">
        <f>IF($C134="","",IF(AJ$129="","",IF(AJ$129="Faza inwest.",0,IF($C134=SUM($AK134:BM134),0,IF(SUM($G134:AJ134)-SUM($AK134:BM134)&lt;=SUM($G134:AJ134)*$E134,SUM($G134:AJ134)-SUM($AK134:BM134),ROUND(SUM($G134:AJ134)*$E134,2))))))</f>
        <v/>
      </c>
    </row>
    <row r="135" spans="1:66" s="70" customFormat="1">
      <c r="A135" s="94">
        <f t="shared" ref="A135" si="69">IF(A85="","",A85)</f>
        <v>4</v>
      </c>
      <c r="B135" s="204" t="str">
        <f t="shared" si="64"/>
        <v>Wartości niematerialne i prawne (20%)</v>
      </c>
      <c r="C135" s="205" t="str">
        <f t="shared" si="65"/>
        <v/>
      </c>
      <c r="D135" s="206">
        <f t="shared" ref="D135:E135" si="70">IF(D85="","",D85)</f>
        <v>0.23</v>
      </c>
      <c r="E135" s="604">
        <f t="shared" si="70"/>
        <v>0.2</v>
      </c>
      <c r="F135" s="207" t="s">
        <v>8</v>
      </c>
      <c r="G135" s="479" t="str">
        <f>IF(Dane!G104="","",Dane!G104)</f>
        <v/>
      </c>
      <c r="H135" s="479" t="str">
        <f>IF(Dane!H104="","",Dane!H104)</f>
        <v/>
      </c>
      <c r="I135" s="479" t="str">
        <f>IF(Dane!I104="","",Dane!I104)</f>
        <v/>
      </c>
      <c r="J135" s="479" t="str">
        <f>IF(Dane!J104="","",Dane!J104)</f>
        <v/>
      </c>
      <c r="K135" s="479" t="str">
        <f>IF(Dane!K104="","",Dane!K104)</f>
        <v/>
      </c>
      <c r="L135" s="479" t="str">
        <f>IF(Dane!L104="","",Dane!L104)</f>
        <v/>
      </c>
      <c r="M135" s="479" t="str">
        <f>IF(Dane!M104="","",Dane!M104)</f>
        <v/>
      </c>
      <c r="N135" s="479" t="str">
        <f>IF(Dane!N104="","",Dane!N104)</f>
        <v/>
      </c>
      <c r="O135" s="479" t="str">
        <f>IF(Dane!O104="","",Dane!O104)</f>
        <v/>
      </c>
      <c r="P135" s="479" t="str">
        <f>IF(Dane!P104="","",Dane!P104)</f>
        <v/>
      </c>
      <c r="Q135" s="479" t="str">
        <f>IF(Dane!Q104="","",Dane!Q104)</f>
        <v/>
      </c>
      <c r="R135" s="479" t="str">
        <f>IF(Dane!R104="","",Dane!R104)</f>
        <v/>
      </c>
      <c r="S135" s="479" t="str">
        <f>IF(Dane!S104="","",Dane!S104)</f>
        <v/>
      </c>
      <c r="T135" s="479" t="str">
        <f>IF(Dane!T104="","",Dane!T104)</f>
        <v/>
      </c>
      <c r="U135" s="479" t="str">
        <f>IF(Dane!U104="","",Dane!U104)</f>
        <v/>
      </c>
      <c r="V135" s="479" t="str">
        <f>IF(Dane!V104="","",Dane!V104)</f>
        <v/>
      </c>
      <c r="W135" s="479" t="str">
        <f>IF(Dane!W104="","",Dane!W104)</f>
        <v/>
      </c>
      <c r="X135" s="479" t="str">
        <f>IF(Dane!X104="","",Dane!X104)</f>
        <v/>
      </c>
      <c r="Y135" s="479" t="str">
        <f>IF(Dane!Y104="","",Dane!Y104)</f>
        <v/>
      </c>
      <c r="Z135" s="479" t="str">
        <f>IF(Dane!Z104="","",Dane!Z104)</f>
        <v/>
      </c>
      <c r="AA135" s="479" t="str">
        <f>IF(Dane!AA104="","",Dane!AA104)</f>
        <v/>
      </c>
      <c r="AB135" s="479" t="str">
        <f>IF(Dane!AB104="","",Dane!AB104)</f>
        <v/>
      </c>
      <c r="AC135" s="479" t="str">
        <f>IF(Dane!AC104="","",Dane!AC104)</f>
        <v/>
      </c>
      <c r="AD135" s="479" t="str">
        <f>IF(Dane!AD104="","",Dane!AD104)</f>
        <v/>
      </c>
      <c r="AE135" s="479" t="str">
        <f>IF(Dane!AE104="","",Dane!AE104)</f>
        <v/>
      </c>
      <c r="AF135" s="479" t="str">
        <f>IF(Dane!AF104="","",Dane!AF104)</f>
        <v/>
      </c>
      <c r="AG135" s="479" t="str">
        <f>IF(Dane!AG104="","",Dane!AG104)</f>
        <v/>
      </c>
      <c r="AH135" s="479" t="str">
        <f>IF(Dane!AH104="","",Dane!AH104)</f>
        <v/>
      </c>
      <c r="AI135" s="479" t="str">
        <f>IF(Dane!AI104="","",Dane!AI104)</f>
        <v/>
      </c>
      <c r="AJ135" s="479" t="str">
        <f>IF(Dane!AJ104="","",Dane!AJ104)</f>
        <v/>
      </c>
      <c r="AK135" s="195" t="str">
        <f>IF($C135="","",IF(H$80="","",IF(G$80="Faza inwest.",0,ROUND(SUM($G135:G135)*$E135,2))))</f>
        <v/>
      </c>
      <c r="AL135" s="195" t="str">
        <f>IF($C135="","",IF(H$129="","",IF(H$129="Faza inwest.",0,IF($C135=SUM($AK135:AK135),0,IF(SUM($G135:H135)-SUM($AK135:AK135)&lt;=SUM($G135:H135)*$E135,SUM($G135:H135)-SUM($AK135:AK135),ROUND(SUM($G135:H135)*$E135,2))))))</f>
        <v/>
      </c>
      <c r="AM135" s="195" t="str">
        <f>IF($C135="","",IF(I$129="","",IF(I$129="Faza inwest.",0,IF($C135=SUM($AK135:AL135),0,IF(SUM($G135:I135)-SUM($AK135:AL135)&lt;=SUM($G135:I135)*$E135,SUM($G135:I135)-SUM($AK135:AL135),ROUND(SUM($G135:I135)*$E135,2))))))</f>
        <v/>
      </c>
      <c r="AN135" s="195" t="str">
        <f>IF($C135="","",IF(J$129="","",IF(J$129="Faza inwest.",0,IF($C135=SUM($AK135:AM135),0,IF(SUM($G135:J135)-SUM($AK135:AM135)&lt;=SUM($G135:J135)*$E135,SUM($G135:J135)-SUM($AK135:AM135),ROUND(SUM($G135:J135)*$E135,2))))))</f>
        <v/>
      </c>
      <c r="AO135" s="195" t="str">
        <f>IF($C135="","",IF(K$129="","",IF(K$129="Faza inwest.",0,IF($C135=SUM($AK135:AN135),0,IF(SUM($G135:K135)-SUM($AK135:AN135)&lt;=SUM($G135:K135)*$E135,SUM($G135:K135)-SUM($AK135:AN135),ROUND(SUM($G135:K135)*$E135,2))))))</f>
        <v/>
      </c>
      <c r="AP135" s="195" t="str">
        <f>IF($C135="","",IF(L$129="","",IF(L$129="Faza inwest.",0,IF($C135=SUM($AK135:AO135),0,IF(SUM($G135:L135)-SUM($AK135:AO135)&lt;=SUM($G135:L135)*$E135,SUM($G135:L135)-SUM($AK135:AO135),ROUND(SUM($G135:L135)*$E135,2))))))</f>
        <v/>
      </c>
      <c r="AQ135" s="195" t="str">
        <f>IF($C135="","",IF(M$129="","",IF(M$129="Faza inwest.",0,IF($C135=SUM($AK135:AP135),0,IF(SUM($G135:M135)-SUM($AK135:AP135)&lt;=SUM($G135:M135)*$E135,SUM($G135:M135)-SUM($AK135:AP135),ROUND(SUM($G135:M135)*$E135,2))))))</f>
        <v/>
      </c>
      <c r="AR135" s="195" t="str">
        <f>IF($C135="","",IF(N$129="","",IF(N$129="Faza inwest.",0,IF($C135=SUM($AK135:AQ135),0,IF(SUM($G135:N135)-SUM($AK135:AQ135)&lt;=SUM($G135:N135)*$E135,SUM($G135:N135)-SUM($AK135:AQ135),ROUND(SUM($G135:N135)*$E135,2))))))</f>
        <v/>
      </c>
      <c r="AS135" s="195" t="str">
        <f>IF($C135="","",IF(O$129="","",IF(O$129="Faza inwest.",0,IF($C135=SUM($AK135:AR135),0,IF(SUM($G135:O135)-SUM($AK135:AR135)&lt;=SUM($G135:O135)*$E135,SUM($G135:O135)-SUM($AK135:AR135),ROUND(SUM($G135:O135)*$E135,2))))))</f>
        <v/>
      </c>
      <c r="AT135" s="195" t="str">
        <f>IF($C135="","",IF(P$129="","",IF(P$129="Faza inwest.",0,IF($C135=SUM($AK135:AS135),0,IF(SUM($G135:P135)-SUM($AK135:AS135)&lt;=SUM($G135:P135)*$E135,SUM($G135:P135)-SUM($AK135:AS135),ROUND(SUM($G135:P135)*$E135,2))))))</f>
        <v/>
      </c>
      <c r="AU135" s="195" t="str">
        <f>IF($C135="","",IF(Q$129="","",IF(Q$129="Faza inwest.",0,IF($C135=SUM($AK135:AT135),0,IF(SUM($G135:Q135)-SUM($AK135:AT135)&lt;=SUM($G135:Q135)*$E135,SUM($G135:Q135)-SUM($AK135:AT135),ROUND(SUM($G135:Q135)*$E135,2))))))</f>
        <v/>
      </c>
      <c r="AV135" s="195" t="str">
        <f>IF($C135="","",IF(R$129="","",IF(R$129="Faza inwest.",0,IF($C135=SUM($AK135:AU135),0,IF(SUM($G135:R135)-SUM($AK135:AU135)&lt;=SUM($G135:R135)*$E135,SUM($G135:R135)-SUM($AK135:AU135),ROUND(SUM($G135:R135)*$E135,2))))))</f>
        <v/>
      </c>
      <c r="AW135" s="195" t="str">
        <f>IF($C135="","",IF(S$129="","",IF(S$129="Faza inwest.",0,IF($C135=SUM($AK135:AV135),0,IF(SUM($G135:S135)-SUM($AK135:AV135)&lt;=SUM($G135:S135)*$E135,SUM($G135:S135)-SUM($AK135:AV135),ROUND(SUM($G135:S135)*$E135,2))))))</f>
        <v/>
      </c>
      <c r="AX135" s="195" t="str">
        <f>IF($C135="","",IF(T$129="","",IF(T$129="Faza inwest.",0,IF($C135=SUM($AK135:AW135),0,IF(SUM($G135:T135)-SUM($AK135:AW135)&lt;=SUM($G135:T135)*$E135,SUM($G135:T135)-SUM($AK135:AW135),ROUND(SUM($G135:T135)*$E135,2))))))</f>
        <v/>
      </c>
      <c r="AY135" s="195" t="str">
        <f>IF($C135="","",IF(U$129="","",IF(U$129="Faza inwest.",0,IF($C135=SUM($AK135:AX135),0,IF(SUM($G135:U135)-SUM($AK135:AX135)&lt;=SUM($G135:U135)*$E135,SUM($G135:U135)-SUM($AK135:AX135),ROUND(SUM($G135:U135)*$E135,2))))))</f>
        <v/>
      </c>
      <c r="AZ135" s="195" t="str">
        <f>IF($C135="","",IF(V$129="","",IF(V$129="Faza inwest.",0,IF($C135=SUM($AK135:AY135),0,IF(SUM($G135:V135)-SUM($AK135:AY135)&lt;=SUM($G135:V135)*$E135,SUM($G135:V135)-SUM($AK135:AY135),ROUND(SUM($G135:V135)*$E135,2))))))</f>
        <v/>
      </c>
      <c r="BA135" s="195" t="str">
        <f>IF($C135="","",IF(W$129="","",IF(W$129="Faza inwest.",0,IF($C135=SUM($AK135:AZ135),0,IF(SUM($G135:W135)-SUM($AK135:AZ135)&lt;=SUM($G135:W135)*$E135,SUM($G135:W135)-SUM($AK135:AZ135),ROUND(SUM($G135:W135)*$E135,2))))))</f>
        <v/>
      </c>
      <c r="BB135" s="195" t="str">
        <f>IF($C135="","",IF(X$129="","",IF(X$129="Faza inwest.",0,IF($C135=SUM($AK135:BA135),0,IF(SUM($G135:X135)-SUM($AK135:BA135)&lt;=SUM($G135:X135)*$E135,SUM($G135:X135)-SUM($AK135:BA135),ROUND(SUM($G135:X135)*$E135,2))))))</f>
        <v/>
      </c>
      <c r="BC135" s="195" t="str">
        <f>IF($C135="","",IF(Y$129="","",IF(Y$129="Faza inwest.",0,IF($C135=SUM($AK135:BB135),0,IF(SUM($G135:Y135)-SUM($AK135:BB135)&lt;=SUM($G135:Y135)*$E135,SUM($G135:Y135)-SUM($AK135:BB135),ROUND(SUM($G135:Y135)*$E135,2))))))</f>
        <v/>
      </c>
      <c r="BD135" s="195" t="str">
        <f>IF($C135="","",IF(Z$129="","",IF(Z$129="Faza inwest.",0,IF($C135=SUM($AK135:BC135),0,IF(SUM($G135:Z135)-SUM($AK135:BC135)&lt;=SUM($G135:Z135)*$E135,SUM($G135:Z135)-SUM($AK135:BC135),ROUND(SUM($G135:Z135)*$E135,2))))))</f>
        <v/>
      </c>
      <c r="BE135" s="195" t="str">
        <f>IF($C135="","",IF(AA$129="","",IF(AA$129="Faza inwest.",0,IF($C135=SUM($AK135:BD135),0,IF(SUM($G135:AA135)-SUM($AK135:BD135)&lt;=SUM($G135:AA135)*$E135,SUM($G135:AA135)-SUM($AK135:BD135),ROUND(SUM($G135:AA135)*$E135,2))))))</f>
        <v/>
      </c>
      <c r="BF135" s="195" t="str">
        <f>IF($C135="","",IF(AB$129="","",IF(AB$129="Faza inwest.",0,IF($C135=SUM($AK135:BE135),0,IF(SUM($G135:AB135)-SUM($AK135:BE135)&lt;=SUM($G135:AB135)*$E135,SUM($G135:AB135)-SUM($AK135:BE135),ROUND(SUM($G135:AB135)*$E135,2))))))</f>
        <v/>
      </c>
      <c r="BG135" s="195" t="str">
        <f>IF($C135="","",IF(AC$129="","",IF(AC$129="Faza inwest.",0,IF($C135=SUM($AK135:BF135),0,IF(SUM($G135:AC135)-SUM($AK135:BF135)&lt;=SUM($G135:AC135)*$E135,SUM($G135:AC135)-SUM($AK135:BF135),ROUND(SUM($G135:AC135)*$E135,2))))))</f>
        <v/>
      </c>
      <c r="BH135" s="195" t="str">
        <f>IF($C135="","",IF(AD$129="","",IF(AD$129="Faza inwest.",0,IF($C135=SUM($AK135:BG135),0,IF(SUM($G135:AD135)-SUM($AK135:BG135)&lt;=SUM($G135:AD135)*$E135,SUM($G135:AD135)-SUM($AK135:BG135),ROUND(SUM($G135:AD135)*$E135,2))))))</f>
        <v/>
      </c>
      <c r="BI135" s="195" t="str">
        <f>IF($C135="","",IF(AE$129="","",IF(AE$129="Faza inwest.",0,IF($C135=SUM($AK135:BH135),0,IF(SUM($G135:AE135)-SUM($AK135:BH135)&lt;=SUM($G135:AE135)*$E135,SUM($G135:AE135)-SUM($AK135:BH135),ROUND(SUM($G135:AE135)*$E135,2))))))</f>
        <v/>
      </c>
      <c r="BJ135" s="195" t="str">
        <f>IF($C135="","",IF(AF$129="","",IF(AF$129="Faza inwest.",0,IF($C135=SUM($AK135:BI135),0,IF(SUM($G135:AF135)-SUM($AK135:BI135)&lt;=SUM($G135:AF135)*$E135,SUM($G135:AF135)-SUM($AK135:BI135),ROUND(SUM($G135:AF135)*$E135,2))))))</f>
        <v/>
      </c>
      <c r="BK135" s="195" t="str">
        <f>IF($C135="","",IF(AG$129="","",IF(AG$129="Faza inwest.",0,IF($C135=SUM($AK135:BJ135),0,IF(SUM($G135:AG135)-SUM($AK135:BJ135)&lt;=SUM($G135:AG135)*$E135,SUM($G135:AG135)-SUM($AK135:BJ135),ROUND(SUM($G135:AG135)*$E135,2))))))</f>
        <v/>
      </c>
      <c r="BL135" s="195" t="str">
        <f>IF($C135="","",IF(AH$129="","",IF(AH$129="Faza inwest.",0,IF($C135=SUM($AK135:BK135),0,IF(SUM($G135:AH135)-SUM($AK135:BK135)&lt;=SUM($G135:AH135)*$E135,SUM($G135:AH135)-SUM($AK135:BK135),ROUND(SUM($G135:AH135)*$E135,2))))))</f>
        <v/>
      </c>
      <c r="BM135" s="195" t="str">
        <f>IF($C135="","",IF(AI$129="","",IF(AI$129="Faza inwest.",0,IF($C135=SUM($AK135:BL135),0,IF(SUM($G135:AI135)-SUM($AK135:BL135)&lt;=SUM($G135:AI135)*$E135,SUM($G135:AI135)-SUM($AK135:BL135),ROUND(SUM($G135:AI135)*$E135,2))))))</f>
        <v/>
      </c>
      <c r="BN135" s="195" t="str">
        <f>IF($C135="","",IF(AJ$129="","",IF(AJ$129="Faza inwest.",0,IF($C135=SUM($AK135:BM135),0,IF(SUM($G135:AJ135)-SUM($AK135:BM135)&lt;=SUM($G135:AJ135)*$E135,SUM($G135:AJ135)-SUM($AK135:BM135),ROUND(SUM($G135:AJ135)*$E135,2))))))</f>
        <v/>
      </c>
    </row>
    <row r="136" spans="1:66" s="70" customFormat="1">
      <c r="A136" s="94">
        <f t="shared" ref="A136" si="71">IF(A86="","",A86)</f>
        <v>5</v>
      </c>
      <c r="B136" s="204" t="str">
        <f t="shared" si="64"/>
        <v>Środki trwałe, wartości niematerialne i prawne do 10 000 zł (100%)</v>
      </c>
      <c r="C136" s="205">
        <f t="shared" si="65"/>
        <v>1500</v>
      </c>
      <c r="D136" s="206">
        <f t="shared" ref="D136:E136" si="72">IF(D86="","",D86)</f>
        <v>0.23</v>
      </c>
      <c r="E136" s="604">
        <f t="shared" si="72"/>
        <v>1</v>
      </c>
      <c r="F136" s="207" t="s">
        <v>8</v>
      </c>
      <c r="G136" s="479" t="str">
        <f>IF(Dane!G105="","",Dane!G105)</f>
        <v/>
      </c>
      <c r="H136" s="479" t="str">
        <f>IF(Dane!H105="","",Dane!H105)</f>
        <v/>
      </c>
      <c r="I136" s="479" t="str">
        <f>IF(Dane!I105="","",Dane!I105)</f>
        <v/>
      </c>
      <c r="J136" s="479" t="str">
        <f>IF(Dane!J105="","",Dane!J105)</f>
        <v/>
      </c>
      <c r="K136" s="479" t="str">
        <f>IF(Dane!K105="","",Dane!K105)</f>
        <v/>
      </c>
      <c r="L136" s="479" t="str">
        <f>IF(Dane!L105="","",Dane!L105)</f>
        <v/>
      </c>
      <c r="M136" s="479">
        <f>IF(Dane!M105="","",Dane!M105)</f>
        <v>1500</v>
      </c>
      <c r="N136" s="479" t="str">
        <f>IF(Dane!N105="","",Dane!N105)</f>
        <v/>
      </c>
      <c r="O136" s="479" t="str">
        <f>IF(Dane!O105="","",Dane!O105)</f>
        <v/>
      </c>
      <c r="P136" s="479" t="str">
        <f>IF(Dane!P105="","",Dane!P105)</f>
        <v/>
      </c>
      <c r="Q136" s="479" t="str">
        <f>IF(Dane!Q105="","",Dane!Q105)</f>
        <v/>
      </c>
      <c r="R136" s="479" t="str">
        <f>IF(Dane!R105="","",Dane!R105)</f>
        <v/>
      </c>
      <c r="S136" s="479" t="str">
        <f>IF(Dane!S105="","",Dane!S105)</f>
        <v/>
      </c>
      <c r="T136" s="479" t="str">
        <f>IF(Dane!T105="","",Dane!T105)</f>
        <v/>
      </c>
      <c r="U136" s="479" t="str">
        <f>IF(Dane!U105="","",Dane!U105)</f>
        <v/>
      </c>
      <c r="V136" s="479" t="str">
        <f>IF(Dane!V105="","",Dane!V105)</f>
        <v/>
      </c>
      <c r="W136" s="479" t="str">
        <f>IF(Dane!W105="","",Dane!W105)</f>
        <v/>
      </c>
      <c r="X136" s="479" t="str">
        <f>IF(Dane!X105="","",Dane!X105)</f>
        <v/>
      </c>
      <c r="Y136" s="479" t="str">
        <f>IF(Dane!Y105="","",Dane!Y105)</f>
        <v/>
      </c>
      <c r="Z136" s="479" t="str">
        <f>IF(Dane!Z105="","",Dane!Z105)</f>
        <v/>
      </c>
      <c r="AA136" s="479" t="str">
        <f>IF(Dane!AA105="","",Dane!AA105)</f>
        <v/>
      </c>
      <c r="AB136" s="479" t="str">
        <f>IF(Dane!AB105="","",Dane!AB105)</f>
        <v/>
      </c>
      <c r="AC136" s="479" t="str">
        <f>IF(Dane!AC105="","",Dane!AC105)</f>
        <v/>
      </c>
      <c r="AD136" s="479" t="str">
        <f>IF(Dane!AD105="","",Dane!AD105)</f>
        <v/>
      </c>
      <c r="AE136" s="479" t="str">
        <f>IF(Dane!AE105="","",Dane!AE105)</f>
        <v/>
      </c>
      <c r="AF136" s="479" t="str">
        <f>IF(Dane!AF105="","",Dane!AF105)</f>
        <v/>
      </c>
      <c r="AG136" s="479" t="str">
        <f>IF(Dane!AG105="","",Dane!AG105)</f>
        <v/>
      </c>
      <c r="AH136" s="479" t="str">
        <f>IF(Dane!AH105="","",Dane!AH105)</f>
        <v/>
      </c>
      <c r="AI136" s="479" t="str">
        <f>IF(Dane!AI105="","",Dane!AI105)</f>
        <v/>
      </c>
      <c r="AJ136" s="479" t="str">
        <f>IF(Dane!AJ105="","",Dane!AJ105)</f>
        <v/>
      </c>
      <c r="AK136" s="195">
        <f>IF($C136="","",IF(H$80="","",IF(G$80="Faza inwest.",0,ROUND(SUM($G136:G136)*$E136,2))))</f>
        <v>0</v>
      </c>
      <c r="AL136" s="195">
        <f>IF($C136="","",IF(H$129="","",IF(H$129="Faza inwest.",0,IF($C136=SUM($AK136:AK136),0,IF(SUM($G136:H136)-SUM($AK136:AK136)&lt;=SUM($G136:H136)*$E136,SUM($G136:H136)-SUM($AK136:AK136),ROUND(SUM($G136:H136)*$E136,2))))))</f>
        <v>0</v>
      </c>
      <c r="AM136" s="195">
        <f>IF($C136="","",IF(I$129="","",IF(I$129="Faza inwest.",0,IF($C136=SUM($AK136:AL136),0,IF(SUM($G136:I136)-SUM($AK136:AL136)&lt;=SUM($G136:I136)*$E136,SUM($G136:I136)-SUM($AK136:AL136),ROUND(SUM($G136:I136)*$E136,2))))))</f>
        <v>0</v>
      </c>
      <c r="AN136" s="195">
        <f>IF($C136="","",IF(J$129="","",IF(J$129="Faza inwest.",0,IF($C136=SUM($AK136:AM136),0,IF(SUM($G136:J136)-SUM($AK136:AM136)&lt;=SUM($G136:J136)*$E136,SUM($G136:J136)-SUM($AK136:AM136),ROUND(SUM($G136:J136)*$E136,2))))))</f>
        <v>0</v>
      </c>
      <c r="AO136" s="195">
        <f>IF($C136="","",IF(K$129="","",IF(K$129="Faza inwest.",0,IF($C136=SUM($AK136:AN136),0,IF(SUM($G136:K136)-SUM($AK136:AN136)&lt;=SUM($G136:K136)*$E136,SUM($G136:K136)-SUM($AK136:AN136),ROUND(SUM($G136:K136)*$E136,2))))))</f>
        <v>0</v>
      </c>
      <c r="AP136" s="195">
        <f>IF($C136="","",IF(L$129="","",IF(L$129="Faza inwest.",0,IF($C136=SUM($AK136:AO136),0,IF(SUM($G136:L136)-SUM($AK136:AO136)&lt;=SUM($G136:L136)*$E136,SUM($G136:L136)-SUM($AK136:AO136),ROUND(SUM($G136:L136)*$E136,2))))))</f>
        <v>0</v>
      </c>
      <c r="AQ136" s="195">
        <f>IF($C136="","",IF(M$129="","",IF(M$129="Faza inwest.",0,IF($C136=SUM($AK136:AP136),0,IF(SUM($G136:M136)-SUM($AK136:AP136)&lt;=SUM($G136:M136)*$E136,SUM($G136:M136)-SUM($AK136:AP136),ROUND(SUM($G136:M136)*$E136,2))))))</f>
        <v>1500</v>
      </c>
      <c r="AR136" s="195">
        <f>IF($C136="","",IF(N$129="","",IF(N$129="Faza inwest.",0,IF($C136=SUM($AK136:AQ136),0,IF(SUM($G136:N136)-SUM($AK136:AQ136)&lt;=SUM($G136:N136)*$E136,SUM($G136:N136)-SUM($AK136:AQ136),ROUND(SUM($G136:N136)*$E136,2))))))</f>
        <v>0</v>
      </c>
      <c r="AS136" s="195">
        <f>IF($C136="","",IF(O$129="","",IF(O$129="Faza inwest.",0,IF($C136=SUM($AK136:AR136),0,IF(SUM($G136:O136)-SUM($AK136:AR136)&lt;=SUM($G136:O136)*$E136,SUM($G136:O136)-SUM($AK136:AR136),ROUND(SUM($G136:O136)*$E136,2))))))</f>
        <v>0</v>
      </c>
      <c r="AT136" s="195">
        <f>IF($C136="","",IF(P$129="","",IF(P$129="Faza inwest.",0,IF($C136=SUM($AK136:AS136),0,IF(SUM($G136:P136)-SUM($AK136:AS136)&lt;=SUM($G136:P136)*$E136,SUM($G136:P136)-SUM($AK136:AS136),ROUND(SUM($G136:P136)*$E136,2))))))</f>
        <v>0</v>
      </c>
      <c r="AU136" s="195">
        <f>IF($C136="","",IF(Q$129="","",IF(Q$129="Faza inwest.",0,IF($C136=SUM($AK136:AT136),0,IF(SUM($G136:Q136)-SUM($AK136:AT136)&lt;=SUM($G136:Q136)*$E136,SUM($G136:Q136)-SUM($AK136:AT136),ROUND(SUM($G136:Q136)*$E136,2))))))</f>
        <v>0</v>
      </c>
      <c r="AV136" s="195">
        <f>IF($C136="","",IF(R$129="","",IF(R$129="Faza inwest.",0,IF($C136=SUM($AK136:AU136),0,IF(SUM($G136:R136)-SUM($AK136:AU136)&lt;=SUM($G136:R136)*$E136,SUM($G136:R136)-SUM($AK136:AU136),ROUND(SUM($G136:R136)*$E136,2))))))</f>
        <v>0</v>
      </c>
      <c r="AW136" s="195">
        <f>IF($C136="","",IF(S$129="","",IF(S$129="Faza inwest.",0,IF($C136=SUM($AK136:AV136),0,IF(SUM($G136:S136)-SUM($AK136:AV136)&lt;=SUM($G136:S136)*$E136,SUM($G136:S136)-SUM($AK136:AV136),ROUND(SUM($G136:S136)*$E136,2))))))</f>
        <v>0</v>
      </c>
      <c r="AX136" s="195">
        <f>IF($C136="","",IF(T$129="","",IF(T$129="Faza inwest.",0,IF($C136=SUM($AK136:AW136),0,IF(SUM($G136:T136)-SUM($AK136:AW136)&lt;=SUM($G136:T136)*$E136,SUM($G136:T136)-SUM($AK136:AW136),ROUND(SUM($G136:T136)*$E136,2))))))</f>
        <v>0</v>
      </c>
      <c r="AY136" s="195">
        <f>IF($C136="","",IF(U$129="","",IF(U$129="Faza inwest.",0,IF($C136=SUM($AK136:AX136),0,IF(SUM($G136:U136)-SUM($AK136:AX136)&lt;=SUM($G136:U136)*$E136,SUM($G136:U136)-SUM($AK136:AX136),ROUND(SUM($G136:U136)*$E136,2))))))</f>
        <v>0</v>
      </c>
      <c r="AZ136" s="195" t="str">
        <f>IF($C136="","",IF(V$129="","",IF(V$129="Faza inwest.",0,IF($C136=SUM($AK136:AY136),0,IF(SUM($G136:V136)-SUM($AK136:AY136)&lt;=SUM($G136:V136)*$E136,SUM($G136:V136)-SUM($AK136:AY136),ROUND(SUM($G136:V136)*$E136,2))))))</f>
        <v/>
      </c>
      <c r="BA136" s="195" t="str">
        <f>IF($C136="","",IF(W$129="","",IF(W$129="Faza inwest.",0,IF($C136=SUM($AK136:AZ136),0,IF(SUM($G136:W136)-SUM($AK136:AZ136)&lt;=SUM($G136:W136)*$E136,SUM($G136:W136)-SUM($AK136:AZ136),ROUND(SUM($G136:W136)*$E136,2))))))</f>
        <v/>
      </c>
      <c r="BB136" s="195" t="str">
        <f>IF($C136="","",IF(X$129="","",IF(X$129="Faza inwest.",0,IF($C136=SUM($AK136:BA136),0,IF(SUM($G136:X136)-SUM($AK136:BA136)&lt;=SUM($G136:X136)*$E136,SUM($G136:X136)-SUM($AK136:BA136),ROUND(SUM($G136:X136)*$E136,2))))))</f>
        <v/>
      </c>
      <c r="BC136" s="195" t="str">
        <f>IF($C136="","",IF(Y$129="","",IF(Y$129="Faza inwest.",0,IF($C136=SUM($AK136:BB136),0,IF(SUM($G136:Y136)-SUM($AK136:BB136)&lt;=SUM($G136:Y136)*$E136,SUM($G136:Y136)-SUM($AK136:BB136),ROUND(SUM($G136:Y136)*$E136,2))))))</f>
        <v/>
      </c>
      <c r="BD136" s="195" t="str">
        <f>IF($C136="","",IF(Z$129="","",IF(Z$129="Faza inwest.",0,IF($C136=SUM($AK136:BC136),0,IF(SUM($G136:Z136)-SUM($AK136:BC136)&lt;=SUM($G136:Z136)*$E136,SUM($G136:Z136)-SUM($AK136:BC136),ROUND(SUM($G136:Z136)*$E136,2))))))</f>
        <v/>
      </c>
      <c r="BE136" s="195" t="str">
        <f>IF($C136="","",IF(AA$129="","",IF(AA$129="Faza inwest.",0,IF($C136=SUM($AK136:BD136),0,IF(SUM($G136:AA136)-SUM($AK136:BD136)&lt;=SUM($G136:AA136)*$E136,SUM($G136:AA136)-SUM($AK136:BD136),ROUND(SUM($G136:AA136)*$E136,2))))))</f>
        <v/>
      </c>
      <c r="BF136" s="195" t="str">
        <f>IF($C136="","",IF(AB$129="","",IF(AB$129="Faza inwest.",0,IF($C136=SUM($AK136:BE136),0,IF(SUM($G136:AB136)-SUM($AK136:BE136)&lt;=SUM($G136:AB136)*$E136,SUM($G136:AB136)-SUM($AK136:BE136),ROUND(SUM($G136:AB136)*$E136,2))))))</f>
        <v/>
      </c>
      <c r="BG136" s="195" t="str">
        <f>IF($C136="","",IF(AC$129="","",IF(AC$129="Faza inwest.",0,IF($C136=SUM($AK136:BF136),0,IF(SUM($G136:AC136)-SUM($AK136:BF136)&lt;=SUM($G136:AC136)*$E136,SUM($G136:AC136)-SUM($AK136:BF136),ROUND(SUM($G136:AC136)*$E136,2))))))</f>
        <v/>
      </c>
      <c r="BH136" s="195" t="str">
        <f>IF($C136="","",IF(AD$129="","",IF(AD$129="Faza inwest.",0,IF($C136=SUM($AK136:BG136),0,IF(SUM($G136:AD136)-SUM($AK136:BG136)&lt;=SUM($G136:AD136)*$E136,SUM($G136:AD136)-SUM($AK136:BG136),ROUND(SUM($G136:AD136)*$E136,2))))))</f>
        <v/>
      </c>
      <c r="BI136" s="195" t="str">
        <f>IF($C136="","",IF(AE$129="","",IF(AE$129="Faza inwest.",0,IF($C136=SUM($AK136:BH136),0,IF(SUM($G136:AE136)-SUM($AK136:BH136)&lt;=SUM($G136:AE136)*$E136,SUM($G136:AE136)-SUM($AK136:BH136),ROUND(SUM($G136:AE136)*$E136,2))))))</f>
        <v/>
      </c>
      <c r="BJ136" s="195" t="str">
        <f>IF($C136="","",IF(AF$129="","",IF(AF$129="Faza inwest.",0,IF($C136=SUM($AK136:BI136),0,IF(SUM($G136:AF136)-SUM($AK136:BI136)&lt;=SUM($G136:AF136)*$E136,SUM($G136:AF136)-SUM($AK136:BI136),ROUND(SUM($G136:AF136)*$E136,2))))))</f>
        <v/>
      </c>
      <c r="BK136" s="195" t="str">
        <f>IF($C136="","",IF(AG$129="","",IF(AG$129="Faza inwest.",0,IF($C136=SUM($AK136:BJ136),0,IF(SUM($G136:AG136)-SUM($AK136:BJ136)&lt;=SUM($G136:AG136)*$E136,SUM($G136:AG136)-SUM($AK136:BJ136),ROUND(SUM($G136:AG136)*$E136,2))))))</f>
        <v/>
      </c>
      <c r="BL136" s="195" t="str">
        <f>IF($C136="","",IF(AH$129="","",IF(AH$129="Faza inwest.",0,IF($C136=SUM($AK136:BK136),0,IF(SUM($G136:AH136)-SUM($AK136:BK136)&lt;=SUM($G136:AH136)*$E136,SUM($G136:AH136)-SUM($AK136:BK136),ROUND(SUM($G136:AH136)*$E136,2))))))</f>
        <v/>
      </c>
      <c r="BM136" s="195" t="str">
        <f>IF($C136="","",IF(AI$129="","",IF(AI$129="Faza inwest.",0,IF($C136=SUM($AK136:BL136),0,IF(SUM($G136:AI136)-SUM($AK136:BL136)&lt;=SUM($G136:AI136)*$E136,SUM($G136:AI136)-SUM($AK136:BL136),ROUND(SUM($G136:AI136)*$E136,2))))))</f>
        <v/>
      </c>
      <c r="BN136" s="195" t="str">
        <f>IF($C136="","",IF(AJ$129="","",IF(AJ$129="Faza inwest.",0,IF($C136=SUM($AK136:BM136),0,IF(SUM($G136:AJ136)-SUM($AK136:BM136)&lt;=SUM($G136:AJ136)*$E136,SUM($G136:AJ136)-SUM($AK136:BM136),ROUND(SUM($G136:AJ136)*$E136,2))))))</f>
        <v/>
      </c>
    </row>
    <row r="137" spans="1:66" s="70" customFormat="1">
      <c r="A137" s="94">
        <f t="shared" ref="A137" si="73">IF(A87="","",A87)</f>
        <v>6</v>
      </c>
      <c r="B137" s="204" t="str">
        <f t="shared" si="64"/>
        <v>Usługi informatyczne</v>
      </c>
      <c r="C137" s="205" t="str">
        <f t="shared" si="65"/>
        <v/>
      </c>
      <c r="D137" s="206">
        <f t="shared" ref="D137:E137" si="74">IF(D87="","",D87)</f>
        <v>0.23</v>
      </c>
      <c r="E137" s="604">
        <f t="shared" si="74"/>
        <v>0</v>
      </c>
      <c r="F137" s="207" t="s">
        <v>8</v>
      </c>
      <c r="G137" s="479" t="str">
        <f>IF(Dane!G106="","",Dane!G106)</f>
        <v/>
      </c>
      <c r="H137" s="479" t="str">
        <f>IF(Dane!H106="","",Dane!H106)</f>
        <v/>
      </c>
      <c r="I137" s="479" t="str">
        <f>IF(Dane!I106="","",Dane!I106)</f>
        <v/>
      </c>
      <c r="J137" s="479" t="str">
        <f>IF(Dane!J106="","",Dane!J106)</f>
        <v/>
      </c>
      <c r="K137" s="479" t="str">
        <f>IF(Dane!K106="","",Dane!K106)</f>
        <v/>
      </c>
      <c r="L137" s="479" t="str">
        <f>IF(Dane!L106="","",Dane!L106)</f>
        <v/>
      </c>
      <c r="M137" s="479" t="str">
        <f>IF(Dane!M106="","",Dane!M106)</f>
        <v/>
      </c>
      <c r="N137" s="479" t="str">
        <f>IF(Dane!N106="","",Dane!N106)</f>
        <v/>
      </c>
      <c r="O137" s="479" t="str">
        <f>IF(Dane!O106="","",Dane!O106)</f>
        <v/>
      </c>
      <c r="P137" s="479" t="str">
        <f>IF(Dane!P106="","",Dane!P106)</f>
        <v/>
      </c>
      <c r="Q137" s="479" t="str">
        <f>IF(Dane!Q106="","",Dane!Q106)</f>
        <v/>
      </c>
      <c r="R137" s="479" t="str">
        <f>IF(Dane!R106="","",Dane!R106)</f>
        <v/>
      </c>
      <c r="S137" s="479" t="str">
        <f>IF(Dane!S106="","",Dane!S106)</f>
        <v/>
      </c>
      <c r="T137" s="479" t="str">
        <f>IF(Dane!T106="","",Dane!T106)</f>
        <v/>
      </c>
      <c r="U137" s="479" t="str">
        <f>IF(Dane!U106="","",Dane!U106)</f>
        <v/>
      </c>
      <c r="V137" s="479" t="str">
        <f>IF(Dane!V106="","",Dane!V106)</f>
        <v/>
      </c>
      <c r="W137" s="479" t="str">
        <f>IF(Dane!W106="","",Dane!W106)</f>
        <v/>
      </c>
      <c r="X137" s="479" t="str">
        <f>IF(Dane!X106="","",Dane!X106)</f>
        <v/>
      </c>
      <c r="Y137" s="479" t="str">
        <f>IF(Dane!Y106="","",Dane!Y106)</f>
        <v/>
      </c>
      <c r="Z137" s="479" t="str">
        <f>IF(Dane!Z106="","",Dane!Z106)</f>
        <v/>
      </c>
      <c r="AA137" s="479" t="str">
        <f>IF(Dane!AA106="","",Dane!AA106)</f>
        <v/>
      </c>
      <c r="AB137" s="479" t="str">
        <f>IF(Dane!AB106="","",Dane!AB106)</f>
        <v/>
      </c>
      <c r="AC137" s="479" t="str">
        <f>IF(Dane!AC106="","",Dane!AC106)</f>
        <v/>
      </c>
      <c r="AD137" s="479" t="str">
        <f>IF(Dane!AD106="","",Dane!AD106)</f>
        <v/>
      </c>
      <c r="AE137" s="479" t="str">
        <f>IF(Dane!AE106="","",Dane!AE106)</f>
        <v/>
      </c>
      <c r="AF137" s="479" t="str">
        <f>IF(Dane!AF106="","",Dane!AF106)</f>
        <v/>
      </c>
      <c r="AG137" s="479" t="str">
        <f>IF(Dane!AG106="","",Dane!AG106)</f>
        <v/>
      </c>
      <c r="AH137" s="479" t="str">
        <f>IF(Dane!AH106="","",Dane!AH106)</f>
        <v/>
      </c>
      <c r="AI137" s="479" t="str">
        <f>IF(Dane!AI106="","",Dane!AI106)</f>
        <v/>
      </c>
      <c r="AJ137" s="479" t="str">
        <f>IF(Dane!AJ106="","",Dane!AJ106)</f>
        <v/>
      </c>
      <c r="AK137" s="195" t="str">
        <f>IF($C137="","",IF(H$80="","",IF(G$80="Faza inwest.",0,ROUND(SUM($G137:G137)*$E137,2))))</f>
        <v/>
      </c>
      <c r="AL137" s="195" t="str">
        <f>IF($C137="","",IF(H$129="","",IF(H$129="Faza inwest.",0,IF($C137=SUM($AK137:AK137),0,IF(SUM($G137:H137)-SUM($AK137:AK137)&lt;=SUM($G137:H137)*$E137,SUM($G137:H137)-SUM($AK137:AK137),ROUND(SUM($G137:H137)*$E137,2))))))</f>
        <v/>
      </c>
      <c r="AM137" s="195" t="str">
        <f>IF($C137="","",IF(I$129="","",IF(I$129="Faza inwest.",0,IF($C137=SUM($AK137:AL137),0,IF(SUM($G137:I137)-SUM($AK137:AL137)&lt;=SUM($G137:I137)*$E137,SUM($G137:I137)-SUM($AK137:AL137),ROUND(SUM($G137:I137)*$E137,2))))))</f>
        <v/>
      </c>
      <c r="AN137" s="195" t="str">
        <f>IF($C137="","",IF(J$129="","",IF(J$129="Faza inwest.",0,IF($C137=SUM($AK137:AM137),0,IF(SUM($G137:J137)-SUM($AK137:AM137)&lt;=SUM($G137:J137)*$E137,SUM($G137:J137)-SUM($AK137:AM137),ROUND(SUM($G137:J137)*$E137,2))))))</f>
        <v/>
      </c>
      <c r="AO137" s="195" t="str">
        <f>IF($C137="","",IF(K$129="","",IF(K$129="Faza inwest.",0,IF($C137=SUM($AK137:AN137),0,IF(SUM($G137:K137)-SUM($AK137:AN137)&lt;=SUM($G137:K137)*$E137,SUM($G137:K137)-SUM($AK137:AN137),ROUND(SUM($G137:K137)*$E137,2))))))</f>
        <v/>
      </c>
      <c r="AP137" s="195" t="str">
        <f>IF($C137="","",IF(L$129="","",IF(L$129="Faza inwest.",0,IF($C137=SUM($AK137:AO137),0,IF(SUM($G137:L137)-SUM($AK137:AO137)&lt;=SUM($G137:L137)*$E137,SUM($G137:L137)-SUM($AK137:AO137),ROUND(SUM($G137:L137)*$E137,2))))))</f>
        <v/>
      </c>
      <c r="AQ137" s="195" t="str">
        <f>IF($C137="","",IF(M$129="","",IF(M$129="Faza inwest.",0,IF($C137=SUM($AK137:AP137),0,IF(SUM($G137:M137)-SUM($AK137:AP137)&lt;=SUM($G137:M137)*$E137,SUM($G137:M137)-SUM($AK137:AP137),ROUND(SUM($G137:M137)*$E137,2))))))</f>
        <v/>
      </c>
      <c r="AR137" s="195" t="str">
        <f>IF($C137="","",IF(N$129="","",IF(N$129="Faza inwest.",0,IF($C137=SUM($AK137:AQ137),0,IF(SUM($G137:N137)-SUM($AK137:AQ137)&lt;=SUM($G137:N137)*$E137,SUM($G137:N137)-SUM($AK137:AQ137),ROUND(SUM($G137:N137)*$E137,2))))))</f>
        <v/>
      </c>
      <c r="AS137" s="195" t="str">
        <f>IF($C137="","",IF(O$129="","",IF(O$129="Faza inwest.",0,IF($C137=SUM($AK137:AR137),0,IF(SUM($G137:O137)-SUM($AK137:AR137)&lt;=SUM($G137:O137)*$E137,SUM($G137:O137)-SUM($AK137:AR137),ROUND(SUM($G137:O137)*$E137,2))))))</f>
        <v/>
      </c>
      <c r="AT137" s="195" t="str">
        <f>IF($C137="","",IF(P$129="","",IF(P$129="Faza inwest.",0,IF($C137=SUM($AK137:AS137),0,IF(SUM($G137:P137)-SUM($AK137:AS137)&lt;=SUM($G137:P137)*$E137,SUM($G137:P137)-SUM($AK137:AS137),ROUND(SUM($G137:P137)*$E137,2))))))</f>
        <v/>
      </c>
      <c r="AU137" s="195" t="str">
        <f>IF($C137="","",IF(Q$129="","",IF(Q$129="Faza inwest.",0,IF($C137=SUM($AK137:AT137),0,IF(SUM($G137:Q137)-SUM($AK137:AT137)&lt;=SUM($G137:Q137)*$E137,SUM($G137:Q137)-SUM($AK137:AT137),ROUND(SUM($G137:Q137)*$E137,2))))))</f>
        <v/>
      </c>
      <c r="AV137" s="195" t="str">
        <f>IF($C137="","",IF(R$129="","",IF(R$129="Faza inwest.",0,IF($C137=SUM($AK137:AU137),0,IF(SUM($G137:R137)-SUM($AK137:AU137)&lt;=SUM($G137:R137)*$E137,SUM($G137:R137)-SUM($AK137:AU137),ROUND(SUM($G137:R137)*$E137,2))))))</f>
        <v/>
      </c>
      <c r="AW137" s="195" t="str">
        <f>IF($C137="","",IF(S$129="","",IF(S$129="Faza inwest.",0,IF($C137=SUM($AK137:AV137),0,IF(SUM($G137:S137)-SUM($AK137:AV137)&lt;=SUM($G137:S137)*$E137,SUM($G137:S137)-SUM($AK137:AV137),ROUND(SUM($G137:S137)*$E137,2))))))</f>
        <v/>
      </c>
      <c r="AX137" s="195" t="str">
        <f>IF($C137="","",IF(T$129="","",IF(T$129="Faza inwest.",0,IF($C137=SUM($AK137:AW137),0,IF(SUM($G137:T137)-SUM($AK137:AW137)&lt;=SUM($G137:T137)*$E137,SUM($G137:T137)-SUM($AK137:AW137),ROUND(SUM($G137:T137)*$E137,2))))))</f>
        <v/>
      </c>
      <c r="AY137" s="195" t="str">
        <f>IF($C137="","",IF(U$129="","",IF(U$129="Faza inwest.",0,IF($C137=SUM($AK137:AX137),0,IF(SUM($G137:U137)-SUM($AK137:AX137)&lt;=SUM($G137:U137)*$E137,SUM($G137:U137)-SUM($AK137:AX137),ROUND(SUM($G137:U137)*$E137,2))))))</f>
        <v/>
      </c>
      <c r="AZ137" s="195" t="str">
        <f>IF($C137="","",IF(V$129="","",IF(V$129="Faza inwest.",0,IF($C137=SUM($AK137:AY137),0,IF(SUM($G137:V137)-SUM($AK137:AY137)&lt;=SUM($G137:V137)*$E137,SUM($G137:V137)-SUM($AK137:AY137),ROUND(SUM($G137:V137)*$E137,2))))))</f>
        <v/>
      </c>
      <c r="BA137" s="195" t="str">
        <f>IF($C137="","",IF(W$129="","",IF(W$129="Faza inwest.",0,IF($C137=SUM($AK137:AZ137),0,IF(SUM($G137:W137)-SUM($AK137:AZ137)&lt;=SUM($G137:W137)*$E137,SUM($G137:W137)-SUM($AK137:AZ137),ROUND(SUM($G137:W137)*$E137,2))))))</f>
        <v/>
      </c>
      <c r="BB137" s="195" t="str">
        <f>IF($C137="","",IF(X$129="","",IF(X$129="Faza inwest.",0,IF($C137=SUM($AK137:BA137),0,IF(SUM($G137:X137)-SUM($AK137:BA137)&lt;=SUM($G137:X137)*$E137,SUM($G137:X137)-SUM($AK137:BA137),ROUND(SUM($G137:X137)*$E137,2))))))</f>
        <v/>
      </c>
      <c r="BC137" s="195" t="str">
        <f>IF($C137="","",IF(Y$129="","",IF(Y$129="Faza inwest.",0,IF($C137=SUM($AK137:BB137),0,IF(SUM($G137:Y137)-SUM($AK137:BB137)&lt;=SUM($G137:Y137)*$E137,SUM($G137:Y137)-SUM($AK137:BB137),ROUND(SUM($G137:Y137)*$E137,2))))))</f>
        <v/>
      </c>
      <c r="BD137" s="195" t="str">
        <f>IF($C137="","",IF(Z$129="","",IF(Z$129="Faza inwest.",0,IF($C137=SUM($AK137:BC137),0,IF(SUM($G137:Z137)-SUM($AK137:BC137)&lt;=SUM($G137:Z137)*$E137,SUM($G137:Z137)-SUM($AK137:BC137),ROUND(SUM($G137:Z137)*$E137,2))))))</f>
        <v/>
      </c>
      <c r="BE137" s="195" t="str">
        <f>IF($C137="","",IF(AA$129="","",IF(AA$129="Faza inwest.",0,IF($C137=SUM($AK137:BD137),0,IF(SUM($G137:AA137)-SUM($AK137:BD137)&lt;=SUM($G137:AA137)*$E137,SUM($G137:AA137)-SUM($AK137:BD137),ROUND(SUM($G137:AA137)*$E137,2))))))</f>
        <v/>
      </c>
      <c r="BF137" s="195" t="str">
        <f>IF($C137="","",IF(AB$129="","",IF(AB$129="Faza inwest.",0,IF($C137=SUM($AK137:BE137),0,IF(SUM($G137:AB137)-SUM($AK137:BE137)&lt;=SUM($G137:AB137)*$E137,SUM($G137:AB137)-SUM($AK137:BE137),ROUND(SUM($G137:AB137)*$E137,2))))))</f>
        <v/>
      </c>
      <c r="BG137" s="195" t="str">
        <f>IF($C137="","",IF(AC$129="","",IF(AC$129="Faza inwest.",0,IF($C137=SUM($AK137:BF137),0,IF(SUM($G137:AC137)-SUM($AK137:BF137)&lt;=SUM($G137:AC137)*$E137,SUM($G137:AC137)-SUM($AK137:BF137),ROUND(SUM($G137:AC137)*$E137,2))))))</f>
        <v/>
      </c>
      <c r="BH137" s="195" t="str">
        <f>IF($C137="","",IF(AD$129="","",IF(AD$129="Faza inwest.",0,IF($C137=SUM($AK137:BG137),0,IF(SUM($G137:AD137)-SUM($AK137:BG137)&lt;=SUM($G137:AD137)*$E137,SUM($G137:AD137)-SUM($AK137:BG137),ROUND(SUM($G137:AD137)*$E137,2))))))</f>
        <v/>
      </c>
      <c r="BI137" s="195" t="str">
        <f>IF($C137="","",IF(AE$129="","",IF(AE$129="Faza inwest.",0,IF($C137=SUM($AK137:BH137),0,IF(SUM($G137:AE137)-SUM($AK137:BH137)&lt;=SUM($G137:AE137)*$E137,SUM($G137:AE137)-SUM($AK137:BH137),ROUND(SUM($G137:AE137)*$E137,2))))))</f>
        <v/>
      </c>
      <c r="BJ137" s="195" t="str">
        <f>IF($C137="","",IF(AF$129="","",IF(AF$129="Faza inwest.",0,IF($C137=SUM($AK137:BI137),0,IF(SUM($G137:AF137)-SUM($AK137:BI137)&lt;=SUM($G137:AF137)*$E137,SUM($G137:AF137)-SUM($AK137:BI137),ROUND(SUM($G137:AF137)*$E137,2))))))</f>
        <v/>
      </c>
      <c r="BK137" s="195" t="str">
        <f>IF($C137="","",IF(AG$129="","",IF(AG$129="Faza inwest.",0,IF($C137=SUM($AK137:BJ137),0,IF(SUM($G137:AG137)-SUM($AK137:BJ137)&lt;=SUM($G137:AG137)*$E137,SUM($G137:AG137)-SUM($AK137:BJ137),ROUND(SUM($G137:AG137)*$E137,2))))))</f>
        <v/>
      </c>
      <c r="BL137" s="195" t="str">
        <f>IF($C137="","",IF(AH$129="","",IF(AH$129="Faza inwest.",0,IF($C137=SUM($AK137:BK137),0,IF(SUM($G137:AH137)-SUM($AK137:BK137)&lt;=SUM($G137:AH137)*$E137,SUM($G137:AH137)-SUM($AK137:BK137),ROUND(SUM($G137:AH137)*$E137,2))))))</f>
        <v/>
      </c>
      <c r="BM137" s="195" t="str">
        <f>IF($C137="","",IF(AI$129="","",IF(AI$129="Faza inwest.",0,IF($C137=SUM($AK137:BL137),0,IF(SUM($G137:AI137)-SUM($AK137:BL137)&lt;=SUM($G137:AI137)*$E137,SUM($G137:AI137)-SUM($AK137:BL137),ROUND(SUM($G137:AI137)*$E137,2))))))</f>
        <v/>
      </c>
      <c r="BN137" s="195" t="str">
        <f>IF($C137="","",IF(AJ$129="","",IF(AJ$129="Faza inwest.",0,IF($C137=SUM($AK137:BM137),0,IF(SUM($G137:AJ137)-SUM($AK137:BM137)&lt;=SUM($G137:AJ137)*$E137,SUM($G137:AJ137)-SUM($AK137:BM137),ROUND(SUM($G137:AJ137)*$E137,2))))))</f>
        <v/>
      </c>
    </row>
    <row r="138" spans="1:66" s="70" customFormat="1">
      <c r="A138" s="94">
        <f t="shared" ref="A138" si="75">IF(A88="","",A88)</f>
        <v>7</v>
      </c>
      <c r="B138" s="204" t="str">
        <f t="shared" si="64"/>
        <v>Promocja projektu</v>
      </c>
      <c r="C138" s="205" t="str">
        <f t="shared" si="65"/>
        <v/>
      </c>
      <c r="D138" s="206">
        <f t="shared" ref="D138:E138" si="76">IF(D88="","",D88)</f>
        <v>0.23</v>
      </c>
      <c r="E138" s="604">
        <f t="shared" si="76"/>
        <v>0</v>
      </c>
      <c r="F138" s="207" t="s">
        <v>8</v>
      </c>
      <c r="G138" s="479" t="str">
        <f>IF(Dane!G107="","",Dane!G107)</f>
        <v/>
      </c>
      <c r="H138" s="479" t="str">
        <f>IF(Dane!H107="","",Dane!H107)</f>
        <v/>
      </c>
      <c r="I138" s="479" t="str">
        <f>IF(Dane!I107="","",Dane!I107)</f>
        <v/>
      </c>
      <c r="J138" s="479" t="str">
        <f>IF(Dane!J107="","",Dane!J107)</f>
        <v/>
      </c>
      <c r="K138" s="479" t="str">
        <f>IF(Dane!K107="","",Dane!K107)</f>
        <v/>
      </c>
      <c r="L138" s="479" t="str">
        <f>IF(Dane!L107="","",Dane!L107)</f>
        <v/>
      </c>
      <c r="M138" s="479" t="str">
        <f>IF(Dane!M107="","",Dane!M107)</f>
        <v/>
      </c>
      <c r="N138" s="479" t="str">
        <f>IF(Dane!N107="","",Dane!N107)</f>
        <v/>
      </c>
      <c r="O138" s="479" t="str">
        <f>IF(Dane!O107="","",Dane!O107)</f>
        <v/>
      </c>
      <c r="P138" s="479" t="str">
        <f>IF(Dane!P107="","",Dane!P107)</f>
        <v/>
      </c>
      <c r="Q138" s="479" t="str">
        <f>IF(Dane!Q107="","",Dane!Q107)</f>
        <v/>
      </c>
      <c r="R138" s="479" t="str">
        <f>IF(Dane!R107="","",Dane!R107)</f>
        <v/>
      </c>
      <c r="S138" s="479" t="str">
        <f>IF(Dane!S107="","",Dane!S107)</f>
        <v/>
      </c>
      <c r="T138" s="479" t="str">
        <f>IF(Dane!T107="","",Dane!T107)</f>
        <v/>
      </c>
      <c r="U138" s="479" t="str">
        <f>IF(Dane!U107="","",Dane!U107)</f>
        <v/>
      </c>
      <c r="V138" s="479" t="str">
        <f>IF(Dane!V107="","",Dane!V107)</f>
        <v/>
      </c>
      <c r="W138" s="479" t="str">
        <f>IF(Dane!W107="","",Dane!W107)</f>
        <v/>
      </c>
      <c r="X138" s="479" t="str">
        <f>IF(Dane!X107="","",Dane!X107)</f>
        <v/>
      </c>
      <c r="Y138" s="479" t="str">
        <f>IF(Dane!Y107="","",Dane!Y107)</f>
        <v/>
      </c>
      <c r="Z138" s="479" t="str">
        <f>IF(Dane!Z107="","",Dane!Z107)</f>
        <v/>
      </c>
      <c r="AA138" s="479" t="str">
        <f>IF(Dane!AA107="","",Dane!AA107)</f>
        <v/>
      </c>
      <c r="AB138" s="479" t="str">
        <f>IF(Dane!AB107="","",Dane!AB107)</f>
        <v/>
      </c>
      <c r="AC138" s="479" t="str">
        <f>IF(Dane!AC107="","",Dane!AC107)</f>
        <v/>
      </c>
      <c r="AD138" s="479" t="str">
        <f>IF(Dane!AD107="","",Dane!AD107)</f>
        <v/>
      </c>
      <c r="AE138" s="479" t="str">
        <f>IF(Dane!AE107="","",Dane!AE107)</f>
        <v/>
      </c>
      <c r="AF138" s="479" t="str">
        <f>IF(Dane!AF107="","",Dane!AF107)</f>
        <v/>
      </c>
      <c r="AG138" s="479" t="str">
        <f>IF(Dane!AG107="","",Dane!AG107)</f>
        <v/>
      </c>
      <c r="AH138" s="479" t="str">
        <f>IF(Dane!AH107="","",Dane!AH107)</f>
        <v/>
      </c>
      <c r="AI138" s="479" t="str">
        <f>IF(Dane!AI107="","",Dane!AI107)</f>
        <v/>
      </c>
      <c r="AJ138" s="479" t="str">
        <f>IF(Dane!AJ107="","",Dane!AJ107)</f>
        <v/>
      </c>
      <c r="AK138" s="195" t="str">
        <f>IF($C138="","",IF(H$80="","",IF(G$80="Faza inwest.",0,ROUND(SUM($G138:G138)*$E138,2))))</f>
        <v/>
      </c>
      <c r="AL138" s="195" t="str">
        <f>IF($C138="","",IF(H$129="","",IF(H$129="Faza inwest.",0,IF($C138=SUM($AK138:AK138),0,IF(SUM($G138:H138)-SUM($AK138:AK138)&lt;=SUM($G138:H138)*$E138,SUM($G138:H138)-SUM($AK138:AK138),ROUND(SUM($G138:H138)*$E138,2))))))</f>
        <v/>
      </c>
      <c r="AM138" s="195" t="str">
        <f>IF($C138="","",IF(I$129="","",IF(I$129="Faza inwest.",0,IF($C138=SUM($AK138:AL138),0,IF(SUM($G138:I138)-SUM($AK138:AL138)&lt;=SUM($G138:I138)*$E138,SUM($G138:I138)-SUM($AK138:AL138),ROUND(SUM($G138:I138)*$E138,2))))))</f>
        <v/>
      </c>
      <c r="AN138" s="195" t="str">
        <f>IF($C138="","",IF(J$129="","",IF(J$129="Faza inwest.",0,IF($C138=SUM($AK138:AM138),0,IF(SUM($G138:J138)-SUM($AK138:AM138)&lt;=SUM($G138:J138)*$E138,SUM($G138:J138)-SUM($AK138:AM138),ROUND(SUM($G138:J138)*$E138,2))))))</f>
        <v/>
      </c>
      <c r="AO138" s="195" t="str">
        <f>IF($C138="","",IF(K$129="","",IF(K$129="Faza inwest.",0,IF($C138=SUM($AK138:AN138),0,IF(SUM($G138:K138)-SUM($AK138:AN138)&lt;=SUM($G138:K138)*$E138,SUM($G138:K138)-SUM($AK138:AN138),ROUND(SUM($G138:K138)*$E138,2))))))</f>
        <v/>
      </c>
      <c r="AP138" s="195" t="str">
        <f>IF($C138="","",IF(L$129="","",IF(L$129="Faza inwest.",0,IF($C138=SUM($AK138:AO138),0,IF(SUM($G138:L138)-SUM($AK138:AO138)&lt;=SUM($G138:L138)*$E138,SUM($G138:L138)-SUM($AK138:AO138),ROUND(SUM($G138:L138)*$E138,2))))))</f>
        <v/>
      </c>
      <c r="AQ138" s="195" t="str">
        <f>IF($C138="","",IF(M$129="","",IF(M$129="Faza inwest.",0,IF($C138=SUM($AK138:AP138),0,IF(SUM($G138:M138)-SUM($AK138:AP138)&lt;=SUM($G138:M138)*$E138,SUM($G138:M138)-SUM($AK138:AP138),ROUND(SUM($G138:M138)*$E138,2))))))</f>
        <v/>
      </c>
      <c r="AR138" s="195" t="str">
        <f>IF($C138="","",IF(N$129="","",IF(N$129="Faza inwest.",0,IF($C138=SUM($AK138:AQ138),0,IF(SUM($G138:N138)-SUM($AK138:AQ138)&lt;=SUM($G138:N138)*$E138,SUM($G138:N138)-SUM($AK138:AQ138),ROUND(SUM($G138:N138)*$E138,2))))))</f>
        <v/>
      </c>
      <c r="AS138" s="195" t="str">
        <f>IF($C138="","",IF(O$129="","",IF(O$129="Faza inwest.",0,IF($C138=SUM($AK138:AR138),0,IF(SUM($G138:O138)-SUM($AK138:AR138)&lt;=SUM($G138:O138)*$E138,SUM($G138:O138)-SUM($AK138:AR138),ROUND(SUM($G138:O138)*$E138,2))))))</f>
        <v/>
      </c>
      <c r="AT138" s="195" t="str">
        <f>IF($C138="","",IF(P$129="","",IF(P$129="Faza inwest.",0,IF($C138=SUM($AK138:AS138),0,IF(SUM($G138:P138)-SUM($AK138:AS138)&lt;=SUM($G138:P138)*$E138,SUM($G138:P138)-SUM($AK138:AS138),ROUND(SUM($G138:P138)*$E138,2))))))</f>
        <v/>
      </c>
      <c r="AU138" s="195" t="str">
        <f>IF($C138="","",IF(Q$129="","",IF(Q$129="Faza inwest.",0,IF($C138=SUM($AK138:AT138),0,IF(SUM($G138:Q138)-SUM($AK138:AT138)&lt;=SUM($G138:Q138)*$E138,SUM($G138:Q138)-SUM($AK138:AT138),ROUND(SUM($G138:Q138)*$E138,2))))))</f>
        <v/>
      </c>
      <c r="AV138" s="195" t="str">
        <f>IF($C138="","",IF(R$129="","",IF(R$129="Faza inwest.",0,IF($C138=SUM($AK138:AU138),0,IF(SUM($G138:R138)-SUM($AK138:AU138)&lt;=SUM($G138:R138)*$E138,SUM($G138:R138)-SUM($AK138:AU138),ROUND(SUM($G138:R138)*$E138,2))))))</f>
        <v/>
      </c>
      <c r="AW138" s="195" t="str">
        <f>IF($C138="","",IF(S$129="","",IF(S$129="Faza inwest.",0,IF($C138=SUM($AK138:AV138),0,IF(SUM($G138:S138)-SUM($AK138:AV138)&lt;=SUM($G138:S138)*$E138,SUM($G138:S138)-SUM($AK138:AV138),ROUND(SUM($G138:S138)*$E138,2))))))</f>
        <v/>
      </c>
      <c r="AX138" s="195" t="str">
        <f>IF($C138="","",IF(T$129="","",IF(T$129="Faza inwest.",0,IF($C138=SUM($AK138:AW138),0,IF(SUM($G138:T138)-SUM($AK138:AW138)&lt;=SUM($G138:T138)*$E138,SUM($G138:T138)-SUM($AK138:AW138),ROUND(SUM($G138:T138)*$E138,2))))))</f>
        <v/>
      </c>
      <c r="AY138" s="195" t="str">
        <f>IF($C138="","",IF(U$129="","",IF(U$129="Faza inwest.",0,IF($C138=SUM($AK138:AX138),0,IF(SUM($G138:U138)-SUM($AK138:AX138)&lt;=SUM($G138:U138)*$E138,SUM($G138:U138)-SUM($AK138:AX138),ROUND(SUM($G138:U138)*$E138,2))))))</f>
        <v/>
      </c>
      <c r="AZ138" s="195" t="str">
        <f>IF($C138="","",IF(V$129="","",IF(V$129="Faza inwest.",0,IF($C138=SUM($AK138:AY138),0,IF(SUM($G138:V138)-SUM($AK138:AY138)&lt;=SUM($G138:V138)*$E138,SUM($G138:V138)-SUM($AK138:AY138),ROUND(SUM($G138:V138)*$E138,2))))))</f>
        <v/>
      </c>
      <c r="BA138" s="195" t="str">
        <f>IF($C138="","",IF(W$129="","",IF(W$129="Faza inwest.",0,IF($C138=SUM($AK138:AZ138),0,IF(SUM($G138:W138)-SUM($AK138:AZ138)&lt;=SUM($G138:W138)*$E138,SUM($G138:W138)-SUM($AK138:AZ138),ROUND(SUM($G138:W138)*$E138,2))))))</f>
        <v/>
      </c>
      <c r="BB138" s="195" t="str">
        <f>IF($C138="","",IF(X$129="","",IF(X$129="Faza inwest.",0,IF($C138=SUM($AK138:BA138),0,IF(SUM($G138:X138)-SUM($AK138:BA138)&lt;=SUM($G138:X138)*$E138,SUM($G138:X138)-SUM($AK138:BA138),ROUND(SUM($G138:X138)*$E138,2))))))</f>
        <v/>
      </c>
      <c r="BC138" s="195" t="str">
        <f>IF($C138="","",IF(Y$129="","",IF(Y$129="Faza inwest.",0,IF($C138=SUM($AK138:BB138),0,IF(SUM($G138:Y138)-SUM($AK138:BB138)&lt;=SUM($G138:Y138)*$E138,SUM($G138:Y138)-SUM($AK138:BB138),ROUND(SUM($G138:Y138)*$E138,2))))))</f>
        <v/>
      </c>
      <c r="BD138" s="195" t="str">
        <f>IF($C138="","",IF(Z$129="","",IF(Z$129="Faza inwest.",0,IF($C138=SUM($AK138:BC138),0,IF(SUM($G138:Z138)-SUM($AK138:BC138)&lt;=SUM($G138:Z138)*$E138,SUM($G138:Z138)-SUM($AK138:BC138),ROUND(SUM($G138:Z138)*$E138,2))))))</f>
        <v/>
      </c>
      <c r="BE138" s="195" t="str">
        <f>IF($C138="","",IF(AA$129="","",IF(AA$129="Faza inwest.",0,IF($C138=SUM($AK138:BD138),0,IF(SUM($G138:AA138)-SUM($AK138:BD138)&lt;=SUM($G138:AA138)*$E138,SUM($G138:AA138)-SUM($AK138:BD138),ROUND(SUM($G138:AA138)*$E138,2))))))</f>
        <v/>
      </c>
      <c r="BF138" s="195" t="str">
        <f>IF($C138="","",IF(AB$129="","",IF(AB$129="Faza inwest.",0,IF($C138=SUM($AK138:BE138),0,IF(SUM($G138:AB138)-SUM($AK138:BE138)&lt;=SUM($G138:AB138)*$E138,SUM($G138:AB138)-SUM($AK138:BE138),ROUND(SUM($G138:AB138)*$E138,2))))))</f>
        <v/>
      </c>
      <c r="BG138" s="195" t="str">
        <f>IF($C138="","",IF(AC$129="","",IF(AC$129="Faza inwest.",0,IF($C138=SUM($AK138:BF138),0,IF(SUM($G138:AC138)-SUM($AK138:BF138)&lt;=SUM($G138:AC138)*$E138,SUM($G138:AC138)-SUM($AK138:BF138),ROUND(SUM($G138:AC138)*$E138,2))))))</f>
        <v/>
      </c>
      <c r="BH138" s="195" t="str">
        <f>IF($C138="","",IF(AD$129="","",IF(AD$129="Faza inwest.",0,IF($C138=SUM($AK138:BG138),0,IF(SUM($G138:AD138)-SUM($AK138:BG138)&lt;=SUM($G138:AD138)*$E138,SUM($G138:AD138)-SUM($AK138:BG138),ROUND(SUM($G138:AD138)*$E138,2))))))</f>
        <v/>
      </c>
      <c r="BI138" s="195" t="str">
        <f>IF($C138="","",IF(AE$129="","",IF(AE$129="Faza inwest.",0,IF($C138=SUM($AK138:BH138),0,IF(SUM($G138:AE138)-SUM($AK138:BH138)&lt;=SUM($G138:AE138)*$E138,SUM($G138:AE138)-SUM($AK138:BH138),ROUND(SUM($G138:AE138)*$E138,2))))))</f>
        <v/>
      </c>
      <c r="BJ138" s="195" t="str">
        <f>IF($C138="","",IF(AF$129="","",IF(AF$129="Faza inwest.",0,IF($C138=SUM($AK138:BI138),0,IF(SUM($G138:AF138)-SUM($AK138:BI138)&lt;=SUM($G138:AF138)*$E138,SUM($G138:AF138)-SUM($AK138:BI138),ROUND(SUM($G138:AF138)*$E138,2))))))</f>
        <v/>
      </c>
      <c r="BK138" s="195" t="str">
        <f>IF($C138="","",IF(AG$129="","",IF(AG$129="Faza inwest.",0,IF($C138=SUM($AK138:BJ138),0,IF(SUM($G138:AG138)-SUM($AK138:BJ138)&lt;=SUM($G138:AG138)*$E138,SUM($G138:AG138)-SUM($AK138:BJ138),ROUND(SUM($G138:AG138)*$E138,2))))))</f>
        <v/>
      </c>
      <c r="BL138" s="195" t="str">
        <f>IF($C138="","",IF(AH$129="","",IF(AH$129="Faza inwest.",0,IF($C138=SUM($AK138:BK138),0,IF(SUM($G138:AH138)-SUM($AK138:BK138)&lt;=SUM($G138:AH138)*$E138,SUM($G138:AH138)-SUM($AK138:BK138),ROUND(SUM($G138:AH138)*$E138,2))))))</f>
        <v/>
      </c>
      <c r="BM138" s="195" t="str">
        <f>IF($C138="","",IF(AI$129="","",IF(AI$129="Faza inwest.",0,IF($C138=SUM($AK138:BL138),0,IF(SUM($G138:AI138)-SUM($AK138:BL138)&lt;=SUM($G138:AI138)*$E138,SUM($G138:AI138)-SUM($AK138:BL138),ROUND(SUM($G138:AI138)*$E138,2))))))</f>
        <v/>
      </c>
      <c r="BN138" s="195" t="str">
        <f>IF($C138="","",IF(AJ$129="","",IF(AJ$129="Faza inwest.",0,IF($C138=SUM($AK138:BM138),0,IF(SUM($G138:AJ138)-SUM($AK138:BM138)&lt;=SUM($G138:AJ138)*$E138,SUM($G138:AJ138)-SUM($AK138:BM138),ROUND(SUM($G138:AJ138)*$E138,2))))))</f>
        <v/>
      </c>
    </row>
    <row r="139" spans="1:66" s="70" customFormat="1">
      <c r="A139" s="94" t="str">
        <f t="shared" ref="A139" si="77">IF(A89="","",A89)</f>
        <v/>
      </c>
      <c r="B139" s="204" t="str">
        <f t="shared" si="64"/>
        <v/>
      </c>
      <c r="C139" s="205" t="str">
        <f t="shared" si="65"/>
        <v/>
      </c>
      <c r="D139" s="206" t="str">
        <f t="shared" ref="D139:E139" si="78">IF(D89="","",D89)</f>
        <v/>
      </c>
      <c r="E139" s="604" t="str">
        <f t="shared" si="78"/>
        <v/>
      </c>
      <c r="F139" s="207" t="s">
        <v>8</v>
      </c>
      <c r="G139" s="479" t="str">
        <f>IF(Dane!G108="","",Dane!G108)</f>
        <v/>
      </c>
      <c r="H139" s="479" t="str">
        <f>IF(Dane!H108="","",Dane!H108)</f>
        <v/>
      </c>
      <c r="I139" s="479" t="str">
        <f>IF(Dane!I108="","",Dane!I108)</f>
        <v/>
      </c>
      <c r="J139" s="479" t="str">
        <f>IF(Dane!J108="","",Dane!J108)</f>
        <v/>
      </c>
      <c r="K139" s="479" t="str">
        <f>IF(Dane!K108="","",Dane!K108)</f>
        <v/>
      </c>
      <c r="L139" s="479" t="str">
        <f>IF(Dane!L108="","",Dane!L108)</f>
        <v/>
      </c>
      <c r="M139" s="479" t="str">
        <f>IF(Dane!M108="","",Dane!M108)</f>
        <v/>
      </c>
      <c r="N139" s="479" t="str">
        <f>IF(Dane!N108="","",Dane!N108)</f>
        <v/>
      </c>
      <c r="O139" s="479" t="str">
        <f>IF(Dane!O108="","",Dane!O108)</f>
        <v/>
      </c>
      <c r="P139" s="479" t="str">
        <f>IF(Dane!P108="","",Dane!P108)</f>
        <v/>
      </c>
      <c r="Q139" s="479" t="str">
        <f>IF(Dane!Q108="","",Dane!Q108)</f>
        <v/>
      </c>
      <c r="R139" s="479" t="str">
        <f>IF(Dane!R108="","",Dane!R108)</f>
        <v/>
      </c>
      <c r="S139" s="479" t="str">
        <f>IF(Dane!S108="","",Dane!S108)</f>
        <v/>
      </c>
      <c r="T139" s="479" t="str">
        <f>IF(Dane!T108="","",Dane!T108)</f>
        <v/>
      </c>
      <c r="U139" s="479" t="str">
        <f>IF(Dane!U108="","",Dane!U108)</f>
        <v/>
      </c>
      <c r="V139" s="479" t="str">
        <f>IF(Dane!V108="","",Dane!V108)</f>
        <v/>
      </c>
      <c r="W139" s="479" t="str">
        <f>IF(Dane!W108="","",Dane!W108)</f>
        <v/>
      </c>
      <c r="X139" s="479" t="str">
        <f>IF(Dane!X108="","",Dane!X108)</f>
        <v/>
      </c>
      <c r="Y139" s="479" t="str">
        <f>IF(Dane!Y108="","",Dane!Y108)</f>
        <v/>
      </c>
      <c r="Z139" s="479" t="str">
        <f>IF(Dane!Z108="","",Dane!Z108)</f>
        <v/>
      </c>
      <c r="AA139" s="479" t="str">
        <f>IF(Dane!AA108="","",Dane!AA108)</f>
        <v/>
      </c>
      <c r="AB139" s="479" t="str">
        <f>IF(Dane!AB108="","",Dane!AB108)</f>
        <v/>
      </c>
      <c r="AC139" s="479" t="str">
        <f>IF(Dane!AC108="","",Dane!AC108)</f>
        <v/>
      </c>
      <c r="AD139" s="479" t="str">
        <f>IF(Dane!AD108="","",Dane!AD108)</f>
        <v/>
      </c>
      <c r="AE139" s="479" t="str">
        <f>IF(Dane!AE108="","",Dane!AE108)</f>
        <v/>
      </c>
      <c r="AF139" s="479" t="str">
        <f>IF(Dane!AF108="","",Dane!AF108)</f>
        <v/>
      </c>
      <c r="AG139" s="479" t="str">
        <f>IF(Dane!AG108="","",Dane!AG108)</f>
        <v/>
      </c>
      <c r="AH139" s="479" t="str">
        <f>IF(Dane!AH108="","",Dane!AH108)</f>
        <v/>
      </c>
      <c r="AI139" s="479" t="str">
        <f>IF(Dane!AI108="","",Dane!AI108)</f>
        <v/>
      </c>
      <c r="AJ139" s="479" t="str">
        <f>IF(Dane!AJ108="","",Dane!AJ108)</f>
        <v/>
      </c>
      <c r="AK139" s="195" t="str">
        <f>IF($C139="","",IF(H$80="","",IF(G$80="Faza inwest.",0,ROUND(SUM($G139:G139)*$E139,2))))</f>
        <v/>
      </c>
      <c r="AL139" s="195" t="str">
        <f>IF($C139="","",IF(H$129="","",IF(H$129="Faza inwest.",0,IF($C139=SUM($AK139:AK139),0,IF(SUM($G139:H139)-SUM($AK139:AK139)&lt;=SUM($G139:H139)*$E139,SUM($G139:H139)-SUM($AK139:AK139),ROUND(SUM($G139:H139)*$E139,2))))))</f>
        <v/>
      </c>
      <c r="AM139" s="195" t="str">
        <f>IF($C139="","",IF(I$129="","",IF(I$129="Faza inwest.",0,IF($C139=SUM($AK139:AL139),0,IF(SUM($G139:I139)-SUM($AK139:AL139)&lt;=SUM($G139:I139)*$E139,SUM($G139:I139)-SUM($AK139:AL139),ROUND(SUM($G139:I139)*$E139,2))))))</f>
        <v/>
      </c>
      <c r="AN139" s="195" t="str">
        <f>IF($C139="","",IF(J$129="","",IF(J$129="Faza inwest.",0,IF($C139=SUM($AK139:AM139),0,IF(SUM($G139:J139)-SUM($AK139:AM139)&lt;=SUM($G139:J139)*$E139,SUM($G139:J139)-SUM($AK139:AM139),ROUND(SUM($G139:J139)*$E139,2))))))</f>
        <v/>
      </c>
      <c r="AO139" s="195" t="str">
        <f>IF($C139="","",IF(K$129="","",IF(K$129="Faza inwest.",0,IF($C139=SUM($AK139:AN139),0,IF(SUM($G139:K139)-SUM($AK139:AN139)&lt;=SUM($G139:K139)*$E139,SUM($G139:K139)-SUM($AK139:AN139),ROUND(SUM($G139:K139)*$E139,2))))))</f>
        <v/>
      </c>
      <c r="AP139" s="195" t="str">
        <f>IF($C139="","",IF(L$129="","",IF(L$129="Faza inwest.",0,IF($C139=SUM($AK139:AO139),0,IF(SUM($G139:L139)-SUM($AK139:AO139)&lt;=SUM($G139:L139)*$E139,SUM($G139:L139)-SUM($AK139:AO139),ROUND(SUM($G139:L139)*$E139,2))))))</f>
        <v/>
      </c>
      <c r="AQ139" s="195" t="str">
        <f>IF($C139="","",IF(M$129="","",IF(M$129="Faza inwest.",0,IF($C139=SUM($AK139:AP139),0,IF(SUM($G139:M139)-SUM($AK139:AP139)&lt;=SUM($G139:M139)*$E139,SUM($G139:M139)-SUM($AK139:AP139),ROUND(SUM($G139:M139)*$E139,2))))))</f>
        <v/>
      </c>
      <c r="AR139" s="195" t="str">
        <f>IF($C139="","",IF(N$129="","",IF(N$129="Faza inwest.",0,IF($C139=SUM($AK139:AQ139),0,IF(SUM($G139:N139)-SUM($AK139:AQ139)&lt;=SUM($G139:N139)*$E139,SUM($G139:N139)-SUM($AK139:AQ139),ROUND(SUM($G139:N139)*$E139,2))))))</f>
        <v/>
      </c>
      <c r="AS139" s="195" t="str">
        <f>IF($C139="","",IF(O$129="","",IF(O$129="Faza inwest.",0,IF($C139=SUM($AK139:AR139),0,IF(SUM($G139:O139)-SUM($AK139:AR139)&lt;=SUM($G139:O139)*$E139,SUM($G139:O139)-SUM($AK139:AR139),ROUND(SUM($G139:O139)*$E139,2))))))</f>
        <v/>
      </c>
      <c r="AT139" s="195" t="str">
        <f>IF($C139="","",IF(P$129="","",IF(P$129="Faza inwest.",0,IF($C139=SUM($AK139:AS139),0,IF(SUM($G139:P139)-SUM($AK139:AS139)&lt;=SUM($G139:P139)*$E139,SUM($G139:P139)-SUM($AK139:AS139),ROUND(SUM($G139:P139)*$E139,2))))))</f>
        <v/>
      </c>
      <c r="AU139" s="195" t="str">
        <f>IF($C139="","",IF(Q$129="","",IF(Q$129="Faza inwest.",0,IF($C139=SUM($AK139:AT139),0,IF(SUM($G139:Q139)-SUM($AK139:AT139)&lt;=SUM($G139:Q139)*$E139,SUM($G139:Q139)-SUM($AK139:AT139),ROUND(SUM($G139:Q139)*$E139,2))))))</f>
        <v/>
      </c>
      <c r="AV139" s="195" t="str">
        <f>IF($C139="","",IF(R$129="","",IF(R$129="Faza inwest.",0,IF($C139=SUM($AK139:AU139),0,IF(SUM($G139:R139)-SUM($AK139:AU139)&lt;=SUM($G139:R139)*$E139,SUM($G139:R139)-SUM($AK139:AU139),ROUND(SUM($G139:R139)*$E139,2))))))</f>
        <v/>
      </c>
      <c r="AW139" s="195" t="str">
        <f>IF($C139="","",IF(S$129="","",IF(S$129="Faza inwest.",0,IF($C139=SUM($AK139:AV139),0,IF(SUM($G139:S139)-SUM($AK139:AV139)&lt;=SUM($G139:S139)*$E139,SUM($G139:S139)-SUM($AK139:AV139),ROUND(SUM($G139:S139)*$E139,2))))))</f>
        <v/>
      </c>
      <c r="AX139" s="195" t="str">
        <f>IF($C139="","",IF(T$129="","",IF(T$129="Faza inwest.",0,IF($C139=SUM($AK139:AW139),0,IF(SUM($G139:T139)-SUM($AK139:AW139)&lt;=SUM($G139:T139)*$E139,SUM($G139:T139)-SUM($AK139:AW139),ROUND(SUM($G139:T139)*$E139,2))))))</f>
        <v/>
      </c>
      <c r="AY139" s="195" t="str">
        <f>IF($C139="","",IF(U$129="","",IF(U$129="Faza inwest.",0,IF($C139=SUM($AK139:AX139),0,IF(SUM($G139:U139)-SUM($AK139:AX139)&lt;=SUM($G139:U139)*$E139,SUM($G139:U139)-SUM($AK139:AX139),ROUND(SUM($G139:U139)*$E139,2))))))</f>
        <v/>
      </c>
      <c r="AZ139" s="195" t="str">
        <f>IF($C139="","",IF(V$129="","",IF(V$129="Faza inwest.",0,IF($C139=SUM($AK139:AY139),0,IF(SUM($G139:V139)-SUM($AK139:AY139)&lt;=SUM($G139:V139)*$E139,SUM($G139:V139)-SUM($AK139:AY139),ROUND(SUM($G139:V139)*$E139,2))))))</f>
        <v/>
      </c>
      <c r="BA139" s="195" t="str">
        <f>IF($C139="","",IF(W$129="","",IF(W$129="Faza inwest.",0,IF($C139=SUM($AK139:AZ139),0,IF(SUM($G139:W139)-SUM($AK139:AZ139)&lt;=SUM($G139:W139)*$E139,SUM($G139:W139)-SUM($AK139:AZ139),ROUND(SUM($G139:W139)*$E139,2))))))</f>
        <v/>
      </c>
      <c r="BB139" s="195" t="str">
        <f>IF($C139="","",IF(X$129="","",IF(X$129="Faza inwest.",0,IF($C139=SUM($AK139:BA139),0,IF(SUM($G139:X139)-SUM($AK139:BA139)&lt;=SUM($G139:X139)*$E139,SUM($G139:X139)-SUM($AK139:BA139),ROUND(SUM($G139:X139)*$E139,2))))))</f>
        <v/>
      </c>
      <c r="BC139" s="195" t="str">
        <f>IF($C139="","",IF(Y$129="","",IF(Y$129="Faza inwest.",0,IF($C139=SUM($AK139:BB139),0,IF(SUM($G139:Y139)-SUM($AK139:BB139)&lt;=SUM($G139:Y139)*$E139,SUM($G139:Y139)-SUM($AK139:BB139),ROUND(SUM($G139:Y139)*$E139,2))))))</f>
        <v/>
      </c>
      <c r="BD139" s="195" t="str">
        <f>IF($C139="","",IF(Z$129="","",IF(Z$129="Faza inwest.",0,IF($C139=SUM($AK139:BC139),0,IF(SUM($G139:Z139)-SUM($AK139:BC139)&lt;=SUM($G139:Z139)*$E139,SUM($G139:Z139)-SUM($AK139:BC139),ROUND(SUM($G139:Z139)*$E139,2))))))</f>
        <v/>
      </c>
      <c r="BE139" s="195" t="str">
        <f>IF($C139="","",IF(AA$129="","",IF(AA$129="Faza inwest.",0,IF($C139=SUM($AK139:BD139),0,IF(SUM($G139:AA139)-SUM($AK139:BD139)&lt;=SUM($G139:AA139)*$E139,SUM($G139:AA139)-SUM($AK139:BD139),ROUND(SUM($G139:AA139)*$E139,2))))))</f>
        <v/>
      </c>
      <c r="BF139" s="195" t="str">
        <f>IF($C139="","",IF(AB$129="","",IF(AB$129="Faza inwest.",0,IF($C139=SUM($AK139:BE139),0,IF(SUM($G139:AB139)-SUM($AK139:BE139)&lt;=SUM($G139:AB139)*$E139,SUM($G139:AB139)-SUM($AK139:BE139),ROUND(SUM($G139:AB139)*$E139,2))))))</f>
        <v/>
      </c>
      <c r="BG139" s="195" t="str">
        <f>IF($C139="","",IF(AC$129="","",IF(AC$129="Faza inwest.",0,IF($C139=SUM($AK139:BF139),0,IF(SUM($G139:AC139)-SUM($AK139:BF139)&lt;=SUM($G139:AC139)*$E139,SUM($G139:AC139)-SUM($AK139:BF139),ROUND(SUM($G139:AC139)*$E139,2))))))</f>
        <v/>
      </c>
      <c r="BH139" s="195" t="str">
        <f>IF($C139="","",IF(AD$129="","",IF(AD$129="Faza inwest.",0,IF($C139=SUM($AK139:BG139),0,IF(SUM($G139:AD139)-SUM($AK139:BG139)&lt;=SUM($G139:AD139)*$E139,SUM($G139:AD139)-SUM($AK139:BG139),ROUND(SUM($G139:AD139)*$E139,2))))))</f>
        <v/>
      </c>
      <c r="BI139" s="195" t="str">
        <f>IF($C139="","",IF(AE$129="","",IF(AE$129="Faza inwest.",0,IF($C139=SUM($AK139:BH139),0,IF(SUM($G139:AE139)-SUM($AK139:BH139)&lt;=SUM($G139:AE139)*$E139,SUM($G139:AE139)-SUM($AK139:BH139),ROUND(SUM($G139:AE139)*$E139,2))))))</f>
        <v/>
      </c>
      <c r="BJ139" s="195" t="str">
        <f>IF($C139="","",IF(AF$129="","",IF(AF$129="Faza inwest.",0,IF($C139=SUM($AK139:BI139),0,IF(SUM($G139:AF139)-SUM($AK139:BI139)&lt;=SUM($G139:AF139)*$E139,SUM($G139:AF139)-SUM($AK139:BI139),ROUND(SUM($G139:AF139)*$E139,2))))))</f>
        <v/>
      </c>
      <c r="BK139" s="195" t="str">
        <f>IF($C139="","",IF(AG$129="","",IF(AG$129="Faza inwest.",0,IF($C139=SUM($AK139:BJ139),0,IF(SUM($G139:AG139)-SUM($AK139:BJ139)&lt;=SUM($G139:AG139)*$E139,SUM($G139:AG139)-SUM($AK139:BJ139),ROUND(SUM($G139:AG139)*$E139,2))))))</f>
        <v/>
      </c>
      <c r="BL139" s="195" t="str">
        <f>IF($C139="","",IF(AH$129="","",IF(AH$129="Faza inwest.",0,IF($C139=SUM($AK139:BK139),0,IF(SUM($G139:AH139)-SUM($AK139:BK139)&lt;=SUM($G139:AH139)*$E139,SUM($G139:AH139)-SUM($AK139:BK139),ROUND(SUM($G139:AH139)*$E139,2))))))</f>
        <v/>
      </c>
      <c r="BM139" s="195" t="str">
        <f>IF($C139="","",IF(AI$129="","",IF(AI$129="Faza inwest.",0,IF($C139=SUM($AK139:BL139),0,IF(SUM($G139:AI139)-SUM($AK139:BL139)&lt;=SUM($G139:AI139)*$E139,SUM($G139:AI139)-SUM($AK139:BL139),ROUND(SUM($G139:AI139)*$E139,2))))))</f>
        <v/>
      </c>
      <c r="BN139" s="195" t="str">
        <f>IF($C139="","",IF(AJ$129="","",IF(AJ$129="Faza inwest.",0,IF($C139=SUM($AK139:BM139),0,IF(SUM($G139:AJ139)-SUM($AK139:BM139)&lt;=SUM($G139:AJ139)*$E139,SUM($G139:AJ139)-SUM($AK139:BM139),ROUND(SUM($G139:AJ139)*$E139,2))))))</f>
        <v/>
      </c>
    </row>
    <row r="140" spans="1:66" s="70" customFormat="1">
      <c r="A140" s="94" t="str">
        <f t="shared" ref="A140" si="79">IF(A90="","",A90)</f>
        <v/>
      </c>
      <c r="B140" s="204" t="str">
        <f t="shared" si="64"/>
        <v/>
      </c>
      <c r="C140" s="205" t="str">
        <f t="shared" si="65"/>
        <v/>
      </c>
      <c r="D140" s="206" t="str">
        <f t="shared" ref="D140:E140" si="80">IF(D90="","",D90)</f>
        <v/>
      </c>
      <c r="E140" s="604" t="str">
        <f t="shared" si="80"/>
        <v/>
      </c>
      <c r="F140" s="207" t="s">
        <v>8</v>
      </c>
      <c r="G140" s="479" t="str">
        <f>IF(Dane!G109="","",Dane!G109)</f>
        <v/>
      </c>
      <c r="H140" s="479" t="str">
        <f>IF(Dane!H109="","",Dane!H109)</f>
        <v/>
      </c>
      <c r="I140" s="479" t="str">
        <f>IF(Dane!I109="","",Dane!I109)</f>
        <v/>
      </c>
      <c r="J140" s="479" t="str">
        <f>IF(Dane!J109="","",Dane!J109)</f>
        <v/>
      </c>
      <c r="K140" s="479" t="str">
        <f>IF(Dane!K109="","",Dane!K109)</f>
        <v/>
      </c>
      <c r="L140" s="479" t="str">
        <f>IF(Dane!L109="","",Dane!L109)</f>
        <v/>
      </c>
      <c r="M140" s="479" t="str">
        <f>IF(Dane!M109="","",Dane!M109)</f>
        <v/>
      </c>
      <c r="N140" s="479" t="str">
        <f>IF(Dane!N109="","",Dane!N109)</f>
        <v/>
      </c>
      <c r="O140" s="479" t="str">
        <f>IF(Dane!O109="","",Dane!O109)</f>
        <v/>
      </c>
      <c r="P140" s="479" t="str">
        <f>IF(Dane!P109="","",Dane!P109)</f>
        <v/>
      </c>
      <c r="Q140" s="479" t="str">
        <f>IF(Dane!Q109="","",Dane!Q109)</f>
        <v/>
      </c>
      <c r="R140" s="479" t="str">
        <f>IF(Dane!R109="","",Dane!R109)</f>
        <v/>
      </c>
      <c r="S140" s="479" t="str">
        <f>IF(Dane!S109="","",Dane!S109)</f>
        <v/>
      </c>
      <c r="T140" s="479" t="str">
        <f>IF(Dane!T109="","",Dane!T109)</f>
        <v/>
      </c>
      <c r="U140" s="479" t="str">
        <f>IF(Dane!U109="","",Dane!U109)</f>
        <v/>
      </c>
      <c r="V140" s="479" t="str">
        <f>IF(Dane!V109="","",Dane!V109)</f>
        <v/>
      </c>
      <c r="W140" s="479" t="str">
        <f>IF(Dane!W109="","",Dane!W109)</f>
        <v/>
      </c>
      <c r="X140" s="479" t="str">
        <f>IF(Dane!X109="","",Dane!X109)</f>
        <v/>
      </c>
      <c r="Y140" s="479" t="str">
        <f>IF(Dane!Y109="","",Dane!Y109)</f>
        <v/>
      </c>
      <c r="Z140" s="479" t="str">
        <f>IF(Dane!Z109="","",Dane!Z109)</f>
        <v/>
      </c>
      <c r="AA140" s="479" t="str">
        <f>IF(Dane!AA109="","",Dane!AA109)</f>
        <v/>
      </c>
      <c r="AB140" s="479" t="str">
        <f>IF(Dane!AB109="","",Dane!AB109)</f>
        <v/>
      </c>
      <c r="AC140" s="479" t="str">
        <f>IF(Dane!AC109="","",Dane!AC109)</f>
        <v/>
      </c>
      <c r="AD140" s="479" t="str">
        <f>IF(Dane!AD109="","",Dane!AD109)</f>
        <v/>
      </c>
      <c r="AE140" s="479" t="str">
        <f>IF(Dane!AE109="","",Dane!AE109)</f>
        <v/>
      </c>
      <c r="AF140" s="479" t="str">
        <f>IF(Dane!AF109="","",Dane!AF109)</f>
        <v/>
      </c>
      <c r="AG140" s="479" t="str">
        <f>IF(Dane!AG109="","",Dane!AG109)</f>
        <v/>
      </c>
      <c r="AH140" s="479" t="str">
        <f>IF(Dane!AH109="","",Dane!AH109)</f>
        <v/>
      </c>
      <c r="AI140" s="479" t="str">
        <f>IF(Dane!AI109="","",Dane!AI109)</f>
        <v/>
      </c>
      <c r="AJ140" s="479" t="str">
        <f>IF(Dane!AJ109="","",Dane!AJ109)</f>
        <v/>
      </c>
      <c r="AK140" s="195" t="str">
        <f>IF($C140="","",IF(H$80="","",IF(G$80="Faza inwest.",0,ROUND(SUM($G140:G140)*$E140,2))))</f>
        <v/>
      </c>
      <c r="AL140" s="195" t="str">
        <f>IF($C140="","",IF(H$129="","",IF(H$129="Faza inwest.",0,IF($C140=SUM($AK140:AK140),0,IF(SUM($G140:H140)-SUM($AK140:AK140)&lt;=SUM($G140:H140)*$E140,SUM($G140:H140)-SUM($AK140:AK140),ROUND(SUM($G140:H140)*$E140,2))))))</f>
        <v/>
      </c>
      <c r="AM140" s="195" t="str">
        <f>IF($C140="","",IF(I$129="","",IF(I$129="Faza inwest.",0,IF($C140=SUM($AK140:AL140),0,IF(SUM($G140:I140)-SUM($AK140:AL140)&lt;=SUM($G140:I140)*$E140,SUM($G140:I140)-SUM($AK140:AL140),ROUND(SUM($G140:I140)*$E140,2))))))</f>
        <v/>
      </c>
      <c r="AN140" s="195" t="str">
        <f>IF($C140="","",IF(J$129="","",IF(J$129="Faza inwest.",0,IF($C140=SUM($AK140:AM140),0,IF(SUM($G140:J140)-SUM($AK140:AM140)&lt;=SUM($G140:J140)*$E140,SUM($G140:J140)-SUM($AK140:AM140),ROUND(SUM($G140:J140)*$E140,2))))))</f>
        <v/>
      </c>
      <c r="AO140" s="195" t="str">
        <f>IF($C140="","",IF(K$129="","",IF(K$129="Faza inwest.",0,IF($C140=SUM($AK140:AN140),0,IF(SUM($G140:K140)-SUM($AK140:AN140)&lt;=SUM($G140:K140)*$E140,SUM($G140:K140)-SUM($AK140:AN140),ROUND(SUM($G140:K140)*$E140,2))))))</f>
        <v/>
      </c>
      <c r="AP140" s="195" t="str">
        <f>IF($C140="","",IF(L$129="","",IF(L$129="Faza inwest.",0,IF($C140=SUM($AK140:AO140),0,IF(SUM($G140:L140)-SUM($AK140:AO140)&lt;=SUM($G140:L140)*$E140,SUM($G140:L140)-SUM($AK140:AO140),ROUND(SUM($G140:L140)*$E140,2))))))</f>
        <v/>
      </c>
      <c r="AQ140" s="195" t="str">
        <f>IF($C140="","",IF(M$129="","",IF(M$129="Faza inwest.",0,IF($C140=SUM($AK140:AP140),0,IF(SUM($G140:M140)-SUM($AK140:AP140)&lt;=SUM($G140:M140)*$E140,SUM($G140:M140)-SUM($AK140:AP140),ROUND(SUM($G140:M140)*$E140,2))))))</f>
        <v/>
      </c>
      <c r="AR140" s="195" t="str">
        <f>IF($C140="","",IF(N$129="","",IF(N$129="Faza inwest.",0,IF($C140=SUM($AK140:AQ140),0,IF(SUM($G140:N140)-SUM($AK140:AQ140)&lt;=SUM($G140:N140)*$E140,SUM($G140:N140)-SUM($AK140:AQ140),ROUND(SUM($G140:N140)*$E140,2))))))</f>
        <v/>
      </c>
      <c r="AS140" s="195" t="str">
        <f>IF($C140="","",IF(O$129="","",IF(O$129="Faza inwest.",0,IF($C140=SUM($AK140:AR140),0,IF(SUM($G140:O140)-SUM($AK140:AR140)&lt;=SUM($G140:O140)*$E140,SUM($G140:O140)-SUM($AK140:AR140),ROUND(SUM($G140:O140)*$E140,2))))))</f>
        <v/>
      </c>
      <c r="AT140" s="195" t="str">
        <f>IF($C140="","",IF(P$129="","",IF(P$129="Faza inwest.",0,IF($C140=SUM($AK140:AS140),0,IF(SUM($G140:P140)-SUM($AK140:AS140)&lt;=SUM($G140:P140)*$E140,SUM($G140:P140)-SUM($AK140:AS140),ROUND(SUM($G140:P140)*$E140,2))))))</f>
        <v/>
      </c>
      <c r="AU140" s="195" t="str">
        <f>IF($C140="","",IF(Q$129="","",IF(Q$129="Faza inwest.",0,IF($C140=SUM($AK140:AT140),0,IF(SUM($G140:Q140)-SUM($AK140:AT140)&lt;=SUM($G140:Q140)*$E140,SUM($G140:Q140)-SUM($AK140:AT140),ROUND(SUM($G140:Q140)*$E140,2))))))</f>
        <v/>
      </c>
      <c r="AV140" s="195" t="str">
        <f>IF($C140="","",IF(R$129="","",IF(R$129="Faza inwest.",0,IF($C140=SUM($AK140:AU140),0,IF(SUM($G140:R140)-SUM($AK140:AU140)&lt;=SUM($G140:R140)*$E140,SUM($G140:R140)-SUM($AK140:AU140),ROUND(SUM($G140:R140)*$E140,2))))))</f>
        <v/>
      </c>
      <c r="AW140" s="195" t="str">
        <f>IF($C140="","",IF(S$129="","",IF(S$129="Faza inwest.",0,IF($C140=SUM($AK140:AV140),0,IF(SUM($G140:S140)-SUM($AK140:AV140)&lt;=SUM($G140:S140)*$E140,SUM($G140:S140)-SUM($AK140:AV140),ROUND(SUM($G140:S140)*$E140,2))))))</f>
        <v/>
      </c>
      <c r="AX140" s="195" t="str">
        <f>IF($C140="","",IF(T$129="","",IF(T$129="Faza inwest.",0,IF($C140=SUM($AK140:AW140),0,IF(SUM($G140:T140)-SUM($AK140:AW140)&lt;=SUM($G140:T140)*$E140,SUM($G140:T140)-SUM($AK140:AW140),ROUND(SUM($G140:T140)*$E140,2))))))</f>
        <v/>
      </c>
      <c r="AY140" s="195" t="str">
        <f>IF($C140="","",IF(U$129="","",IF(U$129="Faza inwest.",0,IF($C140=SUM($AK140:AX140),0,IF(SUM($G140:U140)-SUM($AK140:AX140)&lt;=SUM($G140:U140)*$E140,SUM($G140:U140)-SUM($AK140:AX140),ROUND(SUM($G140:U140)*$E140,2))))))</f>
        <v/>
      </c>
      <c r="AZ140" s="195" t="str">
        <f>IF($C140="","",IF(V$129="","",IF(V$129="Faza inwest.",0,IF($C140=SUM($AK140:AY140),0,IF(SUM($G140:V140)-SUM($AK140:AY140)&lt;=SUM($G140:V140)*$E140,SUM($G140:V140)-SUM($AK140:AY140),ROUND(SUM($G140:V140)*$E140,2))))))</f>
        <v/>
      </c>
      <c r="BA140" s="195" t="str">
        <f>IF($C140="","",IF(W$129="","",IF(W$129="Faza inwest.",0,IF($C140=SUM($AK140:AZ140),0,IF(SUM($G140:W140)-SUM($AK140:AZ140)&lt;=SUM($G140:W140)*$E140,SUM($G140:W140)-SUM($AK140:AZ140),ROUND(SUM($G140:W140)*$E140,2))))))</f>
        <v/>
      </c>
      <c r="BB140" s="195" t="str">
        <f>IF($C140="","",IF(X$129="","",IF(X$129="Faza inwest.",0,IF($C140=SUM($AK140:BA140),0,IF(SUM($G140:X140)-SUM($AK140:BA140)&lt;=SUM($G140:X140)*$E140,SUM($G140:X140)-SUM($AK140:BA140),ROUND(SUM($G140:X140)*$E140,2))))))</f>
        <v/>
      </c>
      <c r="BC140" s="195" t="str">
        <f>IF($C140="","",IF(Y$129="","",IF(Y$129="Faza inwest.",0,IF($C140=SUM($AK140:BB140),0,IF(SUM($G140:Y140)-SUM($AK140:BB140)&lt;=SUM($G140:Y140)*$E140,SUM($G140:Y140)-SUM($AK140:BB140),ROUND(SUM($G140:Y140)*$E140,2))))))</f>
        <v/>
      </c>
      <c r="BD140" s="195" t="str">
        <f>IF($C140="","",IF(Z$129="","",IF(Z$129="Faza inwest.",0,IF($C140=SUM($AK140:BC140),0,IF(SUM($G140:Z140)-SUM($AK140:BC140)&lt;=SUM($G140:Z140)*$E140,SUM($G140:Z140)-SUM($AK140:BC140),ROUND(SUM($G140:Z140)*$E140,2))))))</f>
        <v/>
      </c>
      <c r="BE140" s="195" t="str">
        <f>IF($C140="","",IF(AA$129="","",IF(AA$129="Faza inwest.",0,IF($C140=SUM($AK140:BD140),0,IF(SUM($G140:AA140)-SUM($AK140:BD140)&lt;=SUM($G140:AA140)*$E140,SUM($G140:AA140)-SUM($AK140:BD140),ROUND(SUM($G140:AA140)*$E140,2))))))</f>
        <v/>
      </c>
      <c r="BF140" s="195" t="str">
        <f>IF($C140="","",IF(AB$129="","",IF(AB$129="Faza inwest.",0,IF($C140=SUM($AK140:BE140),0,IF(SUM($G140:AB140)-SUM($AK140:BE140)&lt;=SUM($G140:AB140)*$E140,SUM($G140:AB140)-SUM($AK140:BE140),ROUND(SUM($G140:AB140)*$E140,2))))))</f>
        <v/>
      </c>
      <c r="BG140" s="195" t="str">
        <f>IF($C140="","",IF(AC$129="","",IF(AC$129="Faza inwest.",0,IF($C140=SUM($AK140:BF140),0,IF(SUM($G140:AC140)-SUM($AK140:BF140)&lt;=SUM($G140:AC140)*$E140,SUM($G140:AC140)-SUM($AK140:BF140),ROUND(SUM($G140:AC140)*$E140,2))))))</f>
        <v/>
      </c>
      <c r="BH140" s="195" t="str">
        <f>IF($C140="","",IF(AD$129="","",IF(AD$129="Faza inwest.",0,IF($C140=SUM($AK140:BG140),0,IF(SUM($G140:AD140)-SUM($AK140:BG140)&lt;=SUM($G140:AD140)*$E140,SUM($G140:AD140)-SUM($AK140:BG140),ROUND(SUM($G140:AD140)*$E140,2))))))</f>
        <v/>
      </c>
      <c r="BI140" s="195" t="str">
        <f>IF($C140="","",IF(AE$129="","",IF(AE$129="Faza inwest.",0,IF($C140=SUM($AK140:BH140),0,IF(SUM($G140:AE140)-SUM($AK140:BH140)&lt;=SUM($G140:AE140)*$E140,SUM($G140:AE140)-SUM($AK140:BH140),ROUND(SUM($G140:AE140)*$E140,2))))))</f>
        <v/>
      </c>
      <c r="BJ140" s="195" t="str">
        <f>IF($C140="","",IF(AF$129="","",IF(AF$129="Faza inwest.",0,IF($C140=SUM($AK140:BI140),0,IF(SUM($G140:AF140)-SUM($AK140:BI140)&lt;=SUM($G140:AF140)*$E140,SUM($G140:AF140)-SUM($AK140:BI140),ROUND(SUM($G140:AF140)*$E140,2))))))</f>
        <v/>
      </c>
      <c r="BK140" s="195" t="str">
        <f>IF($C140="","",IF(AG$129="","",IF(AG$129="Faza inwest.",0,IF($C140=SUM($AK140:BJ140),0,IF(SUM($G140:AG140)-SUM($AK140:BJ140)&lt;=SUM($G140:AG140)*$E140,SUM($G140:AG140)-SUM($AK140:BJ140),ROUND(SUM($G140:AG140)*$E140,2))))))</f>
        <v/>
      </c>
      <c r="BL140" s="195" t="str">
        <f>IF($C140="","",IF(AH$129="","",IF(AH$129="Faza inwest.",0,IF($C140=SUM($AK140:BK140),0,IF(SUM($G140:AH140)-SUM($AK140:BK140)&lt;=SUM($G140:AH140)*$E140,SUM($G140:AH140)-SUM($AK140:BK140),ROUND(SUM($G140:AH140)*$E140,2))))))</f>
        <v/>
      </c>
      <c r="BM140" s="195" t="str">
        <f>IF($C140="","",IF(AI$129="","",IF(AI$129="Faza inwest.",0,IF($C140=SUM($AK140:BL140),0,IF(SUM($G140:AI140)-SUM($AK140:BL140)&lt;=SUM($G140:AI140)*$E140,SUM($G140:AI140)-SUM($AK140:BL140),ROUND(SUM($G140:AI140)*$E140,2))))))</f>
        <v/>
      </c>
      <c r="BN140" s="195" t="str">
        <f>IF($C140="","",IF(AJ$129="","",IF(AJ$129="Faza inwest.",0,IF($C140=SUM($AK140:BM140),0,IF(SUM($G140:AJ140)-SUM($AK140:BM140)&lt;=SUM($G140:AJ140)*$E140,SUM($G140:AJ140)-SUM($AK140:BM140),ROUND(SUM($G140:AJ140)*$E140,2))))))</f>
        <v/>
      </c>
    </row>
    <row r="141" spans="1:66" s="70" customFormat="1">
      <c r="A141" s="94" t="str">
        <f t="shared" ref="A141" si="81">IF(A91="","",A91)</f>
        <v/>
      </c>
      <c r="B141" s="204" t="str">
        <f t="shared" si="64"/>
        <v/>
      </c>
      <c r="C141" s="205" t="str">
        <f t="shared" si="65"/>
        <v/>
      </c>
      <c r="D141" s="206" t="str">
        <f t="shared" ref="D141:E141" si="82">IF(D91="","",D91)</f>
        <v/>
      </c>
      <c r="E141" s="604" t="str">
        <f t="shared" si="82"/>
        <v/>
      </c>
      <c r="F141" s="207" t="s">
        <v>8</v>
      </c>
      <c r="G141" s="479" t="str">
        <f>IF(Dane!G110="","",Dane!G110)</f>
        <v/>
      </c>
      <c r="H141" s="479" t="str">
        <f>IF(Dane!H110="","",Dane!H110)</f>
        <v/>
      </c>
      <c r="I141" s="479" t="str">
        <f>IF(Dane!I110="","",Dane!I110)</f>
        <v/>
      </c>
      <c r="J141" s="479" t="str">
        <f>IF(Dane!J110="","",Dane!J110)</f>
        <v/>
      </c>
      <c r="K141" s="479" t="str">
        <f>IF(Dane!K110="","",Dane!K110)</f>
        <v/>
      </c>
      <c r="L141" s="479" t="str">
        <f>IF(Dane!L110="","",Dane!L110)</f>
        <v/>
      </c>
      <c r="M141" s="479" t="str">
        <f>IF(Dane!M110="","",Dane!M110)</f>
        <v/>
      </c>
      <c r="N141" s="479" t="str">
        <f>IF(Dane!N110="","",Dane!N110)</f>
        <v/>
      </c>
      <c r="O141" s="479" t="str">
        <f>IF(Dane!O110="","",Dane!O110)</f>
        <v/>
      </c>
      <c r="P141" s="479" t="str">
        <f>IF(Dane!P110="","",Dane!P110)</f>
        <v/>
      </c>
      <c r="Q141" s="479" t="str">
        <f>IF(Dane!Q110="","",Dane!Q110)</f>
        <v/>
      </c>
      <c r="R141" s="479" t="str">
        <f>IF(Dane!R110="","",Dane!R110)</f>
        <v/>
      </c>
      <c r="S141" s="479" t="str">
        <f>IF(Dane!S110="","",Dane!S110)</f>
        <v/>
      </c>
      <c r="T141" s="479" t="str">
        <f>IF(Dane!T110="","",Dane!T110)</f>
        <v/>
      </c>
      <c r="U141" s="479" t="str">
        <f>IF(Dane!U110="","",Dane!U110)</f>
        <v/>
      </c>
      <c r="V141" s="479" t="str">
        <f>IF(Dane!V110="","",Dane!V110)</f>
        <v/>
      </c>
      <c r="W141" s="479" t="str">
        <f>IF(Dane!W110="","",Dane!W110)</f>
        <v/>
      </c>
      <c r="X141" s="479" t="str">
        <f>IF(Dane!X110="","",Dane!X110)</f>
        <v/>
      </c>
      <c r="Y141" s="479" t="str">
        <f>IF(Dane!Y110="","",Dane!Y110)</f>
        <v/>
      </c>
      <c r="Z141" s="479" t="str">
        <f>IF(Dane!Z110="","",Dane!Z110)</f>
        <v/>
      </c>
      <c r="AA141" s="479" t="str">
        <f>IF(Dane!AA110="","",Dane!AA110)</f>
        <v/>
      </c>
      <c r="AB141" s="479" t="str">
        <f>IF(Dane!AB110="","",Dane!AB110)</f>
        <v/>
      </c>
      <c r="AC141" s="479" t="str">
        <f>IF(Dane!AC110="","",Dane!AC110)</f>
        <v/>
      </c>
      <c r="AD141" s="479" t="str">
        <f>IF(Dane!AD110="","",Dane!AD110)</f>
        <v/>
      </c>
      <c r="AE141" s="479" t="str">
        <f>IF(Dane!AE110="","",Dane!AE110)</f>
        <v/>
      </c>
      <c r="AF141" s="479" t="str">
        <f>IF(Dane!AF110="","",Dane!AF110)</f>
        <v/>
      </c>
      <c r="AG141" s="479" t="str">
        <f>IF(Dane!AG110="","",Dane!AG110)</f>
        <v/>
      </c>
      <c r="AH141" s="479" t="str">
        <f>IF(Dane!AH110="","",Dane!AH110)</f>
        <v/>
      </c>
      <c r="AI141" s="479" t="str">
        <f>IF(Dane!AI110="","",Dane!AI110)</f>
        <v/>
      </c>
      <c r="AJ141" s="479" t="str">
        <f>IF(Dane!AJ110="","",Dane!AJ110)</f>
        <v/>
      </c>
      <c r="AK141" s="195" t="str">
        <f>IF($C141="","",IF(H$80="","",IF(G$80="Faza inwest.",0,ROUND(SUM($G141:G141)*$E141,2))))</f>
        <v/>
      </c>
      <c r="AL141" s="195" t="str">
        <f>IF($C141="","",IF(H$129="","",IF(H$129="Faza inwest.",0,IF($C141=SUM($AK141:AK141),0,IF(SUM($G141:H141)-SUM($AK141:AK141)&lt;=SUM($G141:H141)*$E141,SUM($G141:H141)-SUM($AK141:AK141),ROUND(SUM($G141:H141)*$E141,2))))))</f>
        <v/>
      </c>
      <c r="AM141" s="195" t="str">
        <f>IF($C141="","",IF(I$129="","",IF(I$129="Faza inwest.",0,IF($C141=SUM($AK141:AL141),0,IF(SUM($G141:I141)-SUM($AK141:AL141)&lt;=SUM($G141:I141)*$E141,SUM($G141:I141)-SUM($AK141:AL141),ROUND(SUM($G141:I141)*$E141,2))))))</f>
        <v/>
      </c>
      <c r="AN141" s="195" t="str">
        <f>IF($C141="","",IF(J$129="","",IF(J$129="Faza inwest.",0,IF($C141=SUM($AK141:AM141),0,IF(SUM($G141:J141)-SUM($AK141:AM141)&lt;=SUM($G141:J141)*$E141,SUM($G141:J141)-SUM($AK141:AM141),ROUND(SUM($G141:J141)*$E141,2))))))</f>
        <v/>
      </c>
      <c r="AO141" s="195" t="str">
        <f>IF($C141="","",IF(K$129="","",IF(K$129="Faza inwest.",0,IF($C141=SUM($AK141:AN141),0,IF(SUM($G141:K141)-SUM($AK141:AN141)&lt;=SUM($G141:K141)*$E141,SUM($G141:K141)-SUM($AK141:AN141),ROUND(SUM($G141:K141)*$E141,2))))))</f>
        <v/>
      </c>
      <c r="AP141" s="195" t="str">
        <f>IF($C141="","",IF(L$129="","",IF(L$129="Faza inwest.",0,IF($C141=SUM($AK141:AO141),0,IF(SUM($G141:L141)-SUM($AK141:AO141)&lt;=SUM($G141:L141)*$E141,SUM($G141:L141)-SUM($AK141:AO141),ROUND(SUM($G141:L141)*$E141,2))))))</f>
        <v/>
      </c>
      <c r="AQ141" s="195" t="str">
        <f>IF($C141="","",IF(M$129="","",IF(M$129="Faza inwest.",0,IF($C141=SUM($AK141:AP141),0,IF(SUM($G141:M141)-SUM($AK141:AP141)&lt;=SUM($G141:M141)*$E141,SUM($G141:M141)-SUM($AK141:AP141),ROUND(SUM($G141:M141)*$E141,2))))))</f>
        <v/>
      </c>
      <c r="AR141" s="195" t="str">
        <f>IF($C141="","",IF(N$129="","",IF(N$129="Faza inwest.",0,IF($C141=SUM($AK141:AQ141),0,IF(SUM($G141:N141)-SUM($AK141:AQ141)&lt;=SUM($G141:N141)*$E141,SUM($G141:N141)-SUM($AK141:AQ141),ROUND(SUM($G141:N141)*$E141,2))))))</f>
        <v/>
      </c>
      <c r="AS141" s="195" t="str">
        <f>IF($C141="","",IF(O$129="","",IF(O$129="Faza inwest.",0,IF($C141=SUM($AK141:AR141),0,IF(SUM($G141:O141)-SUM($AK141:AR141)&lt;=SUM($G141:O141)*$E141,SUM($G141:O141)-SUM($AK141:AR141),ROUND(SUM($G141:O141)*$E141,2))))))</f>
        <v/>
      </c>
      <c r="AT141" s="195" t="str">
        <f>IF($C141="","",IF(P$129="","",IF(P$129="Faza inwest.",0,IF($C141=SUM($AK141:AS141),0,IF(SUM($G141:P141)-SUM($AK141:AS141)&lt;=SUM($G141:P141)*$E141,SUM($G141:P141)-SUM($AK141:AS141),ROUND(SUM($G141:P141)*$E141,2))))))</f>
        <v/>
      </c>
      <c r="AU141" s="195" t="str">
        <f>IF($C141="","",IF(Q$129="","",IF(Q$129="Faza inwest.",0,IF($C141=SUM($AK141:AT141),0,IF(SUM($G141:Q141)-SUM($AK141:AT141)&lt;=SUM($G141:Q141)*$E141,SUM($G141:Q141)-SUM($AK141:AT141),ROUND(SUM($G141:Q141)*$E141,2))))))</f>
        <v/>
      </c>
      <c r="AV141" s="195" t="str">
        <f>IF($C141="","",IF(R$129="","",IF(R$129="Faza inwest.",0,IF($C141=SUM($AK141:AU141),0,IF(SUM($G141:R141)-SUM($AK141:AU141)&lt;=SUM($G141:R141)*$E141,SUM($G141:R141)-SUM($AK141:AU141),ROUND(SUM($G141:R141)*$E141,2))))))</f>
        <v/>
      </c>
      <c r="AW141" s="195" t="str">
        <f>IF($C141="","",IF(S$129="","",IF(S$129="Faza inwest.",0,IF($C141=SUM($AK141:AV141),0,IF(SUM($G141:S141)-SUM($AK141:AV141)&lt;=SUM($G141:S141)*$E141,SUM($G141:S141)-SUM($AK141:AV141),ROUND(SUM($G141:S141)*$E141,2))))))</f>
        <v/>
      </c>
      <c r="AX141" s="195" t="str">
        <f>IF($C141="","",IF(T$129="","",IF(T$129="Faza inwest.",0,IF($C141=SUM($AK141:AW141),0,IF(SUM($G141:T141)-SUM($AK141:AW141)&lt;=SUM($G141:T141)*$E141,SUM($G141:T141)-SUM($AK141:AW141),ROUND(SUM($G141:T141)*$E141,2))))))</f>
        <v/>
      </c>
      <c r="AY141" s="195" t="str">
        <f>IF($C141="","",IF(U$129="","",IF(U$129="Faza inwest.",0,IF($C141=SUM($AK141:AX141),0,IF(SUM($G141:U141)-SUM($AK141:AX141)&lt;=SUM($G141:U141)*$E141,SUM($G141:U141)-SUM($AK141:AX141),ROUND(SUM($G141:U141)*$E141,2))))))</f>
        <v/>
      </c>
      <c r="AZ141" s="195" t="str">
        <f>IF($C141="","",IF(V$129="","",IF(V$129="Faza inwest.",0,IF($C141=SUM($AK141:AY141),0,IF(SUM($G141:V141)-SUM($AK141:AY141)&lt;=SUM($G141:V141)*$E141,SUM($G141:V141)-SUM($AK141:AY141),ROUND(SUM($G141:V141)*$E141,2))))))</f>
        <v/>
      </c>
      <c r="BA141" s="195" t="str">
        <f>IF($C141="","",IF(W$129="","",IF(W$129="Faza inwest.",0,IF($C141=SUM($AK141:AZ141),0,IF(SUM($G141:W141)-SUM($AK141:AZ141)&lt;=SUM($G141:W141)*$E141,SUM($G141:W141)-SUM($AK141:AZ141),ROUND(SUM($G141:W141)*$E141,2))))))</f>
        <v/>
      </c>
      <c r="BB141" s="195" t="str">
        <f>IF($C141="","",IF(X$129="","",IF(X$129="Faza inwest.",0,IF($C141=SUM($AK141:BA141),0,IF(SUM($G141:X141)-SUM($AK141:BA141)&lt;=SUM($G141:X141)*$E141,SUM($G141:X141)-SUM($AK141:BA141),ROUND(SUM($G141:X141)*$E141,2))))))</f>
        <v/>
      </c>
      <c r="BC141" s="195" t="str">
        <f>IF($C141="","",IF(Y$129="","",IF(Y$129="Faza inwest.",0,IF($C141=SUM($AK141:BB141),0,IF(SUM($G141:Y141)-SUM($AK141:BB141)&lt;=SUM($G141:Y141)*$E141,SUM($G141:Y141)-SUM($AK141:BB141),ROUND(SUM($G141:Y141)*$E141,2))))))</f>
        <v/>
      </c>
      <c r="BD141" s="195" t="str">
        <f>IF($C141="","",IF(Z$129="","",IF(Z$129="Faza inwest.",0,IF($C141=SUM($AK141:BC141),0,IF(SUM($G141:Z141)-SUM($AK141:BC141)&lt;=SUM($G141:Z141)*$E141,SUM($G141:Z141)-SUM($AK141:BC141),ROUND(SUM($G141:Z141)*$E141,2))))))</f>
        <v/>
      </c>
      <c r="BE141" s="195" t="str">
        <f>IF($C141="","",IF(AA$129="","",IF(AA$129="Faza inwest.",0,IF($C141=SUM($AK141:BD141),0,IF(SUM($G141:AA141)-SUM($AK141:BD141)&lt;=SUM($G141:AA141)*$E141,SUM($G141:AA141)-SUM($AK141:BD141),ROUND(SUM($G141:AA141)*$E141,2))))))</f>
        <v/>
      </c>
      <c r="BF141" s="195" t="str">
        <f>IF($C141="","",IF(AB$129="","",IF(AB$129="Faza inwest.",0,IF($C141=SUM($AK141:BE141),0,IF(SUM($G141:AB141)-SUM($AK141:BE141)&lt;=SUM($G141:AB141)*$E141,SUM($G141:AB141)-SUM($AK141:BE141),ROUND(SUM($G141:AB141)*$E141,2))))))</f>
        <v/>
      </c>
      <c r="BG141" s="195" t="str">
        <f>IF($C141="","",IF(AC$129="","",IF(AC$129="Faza inwest.",0,IF($C141=SUM($AK141:BF141),0,IF(SUM($G141:AC141)-SUM($AK141:BF141)&lt;=SUM($G141:AC141)*$E141,SUM($G141:AC141)-SUM($AK141:BF141),ROUND(SUM($G141:AC141)*$E141,2))))))</f>
        <v/>
      </c>
      <c r="BH141" s="195" t="str">
        <f>IF($C141="","",IF(AD$129="","",IF(AD$129="Faza inwest.",0,IF($C141=SUM($AK141:BG141),0,IF(SUM($G141:AD141)-SUM($AK141:BG141)&lt;=SUM($G141:AD141)*$E141,SUM($G141:AD141)-SUM($AK141:BG141),ROUND(SUM($G141:AD141)*$E141,2))))))</f>
        <v/>
      </c>
      <c r="BI141" s="195" t="str">
        <f>IF($C141="","",IF(AE$129="","",IF(AE$129="Faza inwest.",0,IF($C141=SUM($AK141:BH141),0,IF(SUM($G141:AE141)-SUM($AK141:BH141)&lt;=SUM($G141:AE141)*$E141,SUM($G141:AE141)-SUM($AK141:BH141),ROUND(SUM($G141:AE141)*$E141,2))))))</f>
        <v/>
      </c>
      <c r="BJ141" s="195" t="str">
        <f>IF($C141="","",IF(AF$129="","",IF(AF$129="Faza inwest.",0,IF($C141=SUM($AK141:BI141),0,IF(SUM($G141:AF141)-SUM($AK141:BI141)&lt;=SUM($G141:AF141)*$E141,SUM($G141:AF141)-SUM($AK141:BI141),ROUND(SUM($G141:AF141)*$E141,2))))))</f>
        <v/>
      </c>
      <c r="BK141" s="195" t="str">
        <f>IF($C141="","",IF(AG$129="","",IF(AG$129="Faza inwest.",0,IF($C141=SUM($AK141:BJ141),0,IF(SUM($G141:AG141)-SUM($AK141:BJ141)&lt;=SUM($G141:AG141)*$E141,SUM($G141:AG141)-SUM($AK141:BJ141),ROUND(SUM($G141:AG141)*$E141,2))))))</f>
        <v/>
      </c>
      <c r="BL141" s="195" t="str">
        <f>IF($C141="","",IF(AH$129="","",IF(AH$129="Faza inwest.",0,IF($C141=SUM($AK141:BK141),0,IF(SUM($G141:AH141)-SUM($AK141:BK141)&lt;=SUM($G141:AH141)*$E141,SUM($G141:AH141)-SUM($AK141:BK141),ROUND(SUM($G141:AH141)*$E141,2))))))</f>
        <v/>
      </c>
      <c r="BM141" s="195" t="str">
        <f>IF($C141="","",IF(AI$129="","",IF(AI$129="Faza inwest.",0,IF($C141=SUM($AK141:BL141),0,IF(SUM($G141:AI141)-SUM($AK141:BL141)&lt;=SUM($G141:AI141)*$E141,SUM($G141:AI141)-SUM($AK141:BL141),ROUND(SUM($G141:AI141)*$E141,2))))))</f>
        <v/>
      </c>
      <c r="BN141" s="195" t="str">
        <f>IF($C141="","",IF(AJ$129="","",IF(AJ$129="Faza inwest.",0,IF($C141=SUM($AK141:BM141),0,IF(SUM($G141:AJ141)-SUM($AK141:BM141)&lt;=SUM($G141:AJ141)*$E141,SUM($G141:AJ141)-SUM($AK141:BM141),ROUND(SUM($G141:AJ141)*$E141,2))))))</f>
        <v/>
      </c>
    </row>
    <row r="142" spans="1:66" s="70" customFormat="1">
      <c r="A142" s="94" t="str">
        <f t="shared" ref="A142" si="83">IF(A92="","",A92)</f>
        <v/>
      </c>
      <c r="B142" s="204" t="str">
        <f t="shared" si="64"/>
        <v/>
      </c>
      <c r="C142" s="205" t="str">
        <f t="shared" si="65"/>
        <v/>
      </c>
      <c r="D142" s="206" t="str">
        <f t="shared" ref="D142:E142" si="84">IF(D92="","",D92)</f>
        <v/>
      </c>
      <c r="E142" s="604" t="str">
        <f t="shared" si="84"/>
        <v/>
      </c>
      <c r="F142" s="207" t="s">
        <v>8</v>
      </c>
      <c r="G142" s="479" t="str">
        <f>IF(Dane!G111="","",Dane!G111)</f>
        <v/>
      </c>
      <c r="H142" s="479" t="str">
        <f>IF(Dane!H111="","",Dane!H111)</f>
        <v/>
      </c>
      <c r="I142" s="479" t="str">
        <f>IF(Dane!I111="","",Dane!I111)</f>
        <v/>
      </c>
      <c r="J142" s="479" t="str">
        <f>IF(Dane!J111="","",Dane!J111)</f>
        <v/>
      </c>
      <c r="K142" s="479" t="str">
        <f>IF(Dane!K111="","",Dane!K111)</f>
        <v/>
      </c>
      <c r="L142" s="479" t="str">
        <f>IF(Dane!L111="","",Dane!L111)</f>
        <v/>
      </c>
      <c r="M142" s="479" t="str">
        <f>IF(Dane!M111="","",Dane!M111)</f>
        <v/>
      </c>
      <c r="N142" s="479" t="str">
        <f>IF(Dane!N111="","",Dane!N111)</f>
        <v/>
      </c>
      <c r="O142" s="479" t="str">
        <f>IF(Dane!O111="","",Dane!O111)</f>
        <v/>
      </c>
      <c r="P142" s="479" t="str">
        <f>IF(Dane!P111="","",Dane!P111)</f>
        <v/>
      </c>
      <c r="Q142" s="479" t="str">
        <f>IF(Dane!Q111="","",Dane!Q111)</f>
        <v/>
      </c>
      <c r="R142" s="479" t="str">
        <f>IF(Dane!R111="","",Dane!R111)</f>
        <v/>
      </c>
      <c r="S142" s="479" t="str">
        <f>IF(Dane!S111="","",Dane!S111)</f>
        <v/>
      </c>
      <c r="T142" s="479" t="str">
        <f>IF(Dane!T111="","",Dane!T111)</f>
        <v/>
      </c>
      <c r="U142" s="479" t="str">
        <f>IF(Dane!U111="","",Dane!U111)</f>
        <v/>
      </c>
      <c r="V142" s="479" t="str">
        <f>IF(Dane!V111="","",Dane!V111)</f>
        <v/>
      </c>
      <c r="W142" s="479" t="str">
        <f>IF(Dane!W111="","",Dane!W111)</f>
        <v/>
      </c>
      <c r="X142" s="479" t="str">
        <f>IF(Dane!X111="","",Dane!X111)</f>
        <v/>
      </c>
      <c r="Y142" s="479" t="str">
        <f>IF(Dane!Y111="","",Dane!Y111)</f>
        <v/>
      </c>
      <c r="Z142" s="479" t="str">
        <f>IF(Dane!Z111="","",Dane!Z111)</f>
        <v/>
      </c>
      <c r="AA142" s="479" t="str">
        <f>IF(Dane!AA111="","",Dane!AA111)</f>
        <v/>
      </c>
      <c r="AB142" s="479" t="str">
        <f>IF(Dane!AB111="","",Dane!AB111)</f>
        <v/>
      </c>
      <c r="AC142" s="479" t="str">
        <f>IF(Dane!AC111="","",Dane!AC111)</f>
        <v/>
      </c>
      <c r="AD142" s="479" t="str">
        <f>IF(Dane!AD111="","",Dane!AD111)</f>
        <v/>
      </c>
      <c r="AE142" s="479" t="str">
        <f>IF(Dane!AE111="","",Dane!AE111)</f>
        <v/>
      </c>
      <c r="AF142" s="479" t="str">
        <f>IF(Dane!AF111="","",Dane!AF111)</f>
        <v/>
      </c>
      <c r="AG142" s="479" t="str">
        <f>IF(Dane!AG111="","",Dane!AG111)</f>
        <v/>
      </c>
      <c r="AH142" s="479" t="str">
        <f>IF(Dane!AH111="","",Dane!AH111)</f>
        <v/>
      </c>
      <c r="AI142" s="479" t="str">
        <f>IF(Dane!AI111="","",Dane!AI111)</f>
        <v/>
      </c>
      <c r="AJ142" s="479" t="str">
        <f>IF(Dane!AJ111="","",Dane!AJ111)</f>
        <v/>
      </c>
      <c r="AK142" s="195" t="str">
        <f>IF($C142="","",IF(H$80="","",IF(G$80="Faza inwest.",0,ROUND(SUM($G142:G142)*$E142,2))))</f>
        <v/>
      </c>
      <c r="AL142" s="195" t="str">
        <f>IF($C142="","",IF(H$129="","",IF(H$129="Faza inwest.",0,IF($C142=SUM($AK142:AK142),0,IF(SUM($G142:H142)-SUM($AK142:AK142)&lt;=SUM($G142:H142)*$E142,SUM($G142:H142)-SUM($AK142:AK142),ROUND(SUM($G142:H142)*$E142,2))))))</f>
        <v/>
      </c>
      <c r="AM142" s="195" t="str">
        <f>IF($C142="","",IF(I$129="","",IF(I$129="Faza inwest.",0,IF($C142=SUM($AK142:AL142),0,IF(SUM($G142:I142)-SUM($AK142:AL142)&lt;=SUM($G142:I142)*$E142,SUM($G142:I142)-SUM($AK142:AL142),ROUND(SUM($G142:I142)*$E142,2))))))</f>
        <v/>
      </c>
      <c r="AN142" s="195" t="str">
        <f>IF($C142="","",IF(J$129="","",IF(J$129="Faza inwest.",0,IF($C142=SUM($AK142:AM142),0,IF(SUM($G142:J142)-SUM($AK142:AM142)&lt;=SUM($G142:J142)*$E142,SUM($G142:J142)-SUM($AK142:AM142),ROUND(SUM($G142:J142)*$E142,2))))))</f>
        <v/>
      </c>
      <c r="AO142" s="195" t="str">
        <f>IF($C142="","",IF(K$129="","",IF(K$129="Faza inwest.",0,IF($C142=SUM($AK142:AN142),0,IF(SUM($G142:K142)-SUM($AK142:AN142)&lt;=SUM($G142:K142)*$E142,SUM($G142:K142)-SUM($AK142:AN142),ROUND(SUM($G142:K142)*$E142,2))))))</f>
        <v/>
      </c>
      <c r="AP142" s="195" t="str">
        <f>IF($C142="","",IF(L$129="","",IF(L$129="Faza inwest.",0,IF($C142=SUM($AK142:AO142),0,IF(SUM($G142:L142)-SUM($AK142:AO142)&lt;=SUM($G142:L142)*$E142,SUM($G142:L142)-SUM($AK142:AO142),ROUND(SUM($G142:L142)*$E142,2))))))</f>
        <v/>
      </c>
      <c r="AQ142" s="195" t="str">
        <f>IF($C142="","",IF(M$129="","",IF(M$129="Faza inwest.",0,IF($C142=SUM($AK142:AP142),0,IF(SUM($G142:M142)-SUM($AK142:AP142)&lt;=SUM($G142:M142)*$E142,SUM($G142:M142)-SUM($AK142:AP142),ROUND(SUM($G142:M142)*$E142,2))))))</f>
        <v/>
      </c>
      <c r="AR142" s="195" t="str">
        <f>IF($C142="","",IF(N$129="","",IF(N$129="Faza inwest.",0,IF($C142=SUM($AK142:AQ142),0,IF(SUM($G142:N142)-SUM($AK142:AQ142)&lt;=SUM($G142:N142)*$E142,SUM($G142:N142)-SUM($AK142:AQ142),ROUND(SUM($G142:N142)*$E142,2))))))</f>
        <v/>
      </c>
      <c r="AS142" s="195" t="str">
        <f>IF($C142="","",IF(O$129="","",IF(O$129="Faza inwest.",0,IF($C142=SUM($AK142:AR142),0,IF(SUM($G142:O142)-SUM($AK142:AR142)&lt;=SUM($G142:O142)*$E142,SUM($G142:O142)-SUM($AK142:AR142),ROUND(SUM($G142:O142)*$E142,2))))))</f>
        <v/>
      </c>
      <c r="AT142" s="195" t="str">
        <f>IF($C142="","",IF(P$129="","",IF(P$129="Faza inwest.",0,IF($C142=SUM($AK142:AS142),0,IF(SUM($G142:P142)-SUM($AK142:AS142)&lt;=SUM($G142:P142)*$E142,SUM($G142:P142)-SUM($AK142:AS142),ROUND(SUM($G142:P142)*$E142,2))))))</f>
        <v/>
      </c>
      <c r="AU142" s="195" t="str">
        <f>IF($C142="","",IF(Q$129="","",IF(Q$129="Faza inwest.",0,IF($C142=SUM($AK142:AT142),0,IF(SUM($G142:Q142)-SUM($AK142:AT142)&lt;=SUM($G142:Q142)*$E142,SUM($G142:Q142)-SUM($AK142:AT142),ROUND(SUM($G142:Q142)*$E142,2))))))</f>
        <v/>
      </c>
      <c r="AV142" s="195" t="str">
        <f>IF($C142="","",IF(R$129="","",IF(R$129="Faza inwest.",0,IF($C142=SUM($AK142:AU142),0,IF(SUM($G142:R142)-SUM($AK142:AU142)&lt;=SUM($G142:R142)*$E142,SUM($G142:R142)-SUM($AK142:AU142),ROUND(SUM($G142:R142)*$E142,2))))))</f>
        <v/>
      </c>
      <c r="AW142" s="195" t="str">
        <f>IF($C142="","",IF(S$129="","",IF(S$129="Faza inwest.",0,IF($C142=SUM($AK142:AV142),0,IF(SUM($G142:S142)-SUM($AK142:AV142)&lt;=SUM($G142:S142)*$E142,SUM($G142:S142)-SUM($AK142:AV142),ROUND(SUM($G142:S142)*$E142,2))))))</f>
        <v/>
      </c>
      <c r="AX142" s="195" t="str">
        <f>IF($C142="","",IF(T$129="","",IF(T$129="Faza inwest.",0,IF($C142=SUM($AK142:AW142),0,IF(SUM($G142:T142)-SUM($AK142:AW142)&lt;=SUM($G142:T142)*$E142,SUM($G142:T142)-SUM($AK142:AW142),ROUND(SUM($G142:T142)*$E142,2))))))</f>
        <v/>
      </c>
      <c r="AY142" s="195" t="str">
        <f>IF($C142="","",IF(U$129="","",IF(U$129="Faza inwest.",0,IF($C142=SUM($AK142:AX142),0,IF(SUM($G142:U142)-SUM($AK142:AX142)&lt;=SUM($G142:U142)*$E142,SUM($G142:U142)-SUM($AK142:AX142),ROUND(SUM($G142:U142)*$E142,2))))))</f>
        <v/>
      </c>
      <c r="AZ142" s="195" t="str">
        <f>IF($C142="","",IF(V$129="","",IF(V$129="Faza inwest.",0,IF($C142=SUM($AK142:AY142),0,IF(SUM($G142:V142)-SUM($AK142:AY142)&lt;=SUM($G142:V142)*$E142,SUM($G142:V142)-SUM($AK142:AY142),ROUND(SUM($G142:V142)*$E142,2))))))</f>
        <v/>
      </c>
      <c r="BA142" s="195" t="str">
        <f>IF($C142="","",IF(W$129="","",IF(W$129="Faza inwest.",0,IF($C142=SUM($AK142:AZ142),0,IF(SUM($G142:W142)-SUM($AK142:AZ142)&lt;=SUM($G142:W142)*$E142,SUM($G142:W142)-SUM($AK142:AZ142),ROUND(SUM($G142:W142)*$E142,2))))))</f>
        <v/>
      </c>
      <c r="BB142" s="195" t="str">
        <f>IF($C142="","",IF(X$129="","",IF(X$129="Faza inwest.",0,IF($C142=SUM($AK142:BA142),0,IF(SUM($G142:X142)-SUM($AK142:BA142)&lt;=SUM($G142:X142)*$E142,SUM($G142:X142)-SUM($AK142:BA142),ROUND(SUM($G142:X142)*$E142,2))))))</f>
        <v/>
      </c>
      <c r="BC142" s="195" t="str">
        <f>IF($C142="","",IF(Y$129="","",IF(Y$129="Faza inwest.",0,IF($C142=SUM($AK142:BB142),0,IF(SUM($G142:Y142)-SUM($AK142:BB142)&lt;=SUM($G142:Y142)*$E142,SUM($G142:Y142)-SUM($AK142:BB142),ROUND(SUM($G142:Y142)*$E142,2))))))</f>
        <v/>
      </c>
      <c r="BD142" s="195" t="str">
        <f>IF($C142="","",IF(Z$129="","",IF(Z$129="Faza inwest.",0,IF($C142=SUM($AK142:BC142),0,IF(SUM($G142:Z142)-SUM($AK142:BC142)&lt;=SUM($G142:Z142)*$E142,SUM($G142:Z142)-SUM($AK142:BC142),ROUND(SUM($G142:Z142)*$E142,2))))))</f>
        <v/>
      </c>
      <c r="BE142" s="195" t="str">
        <f>IF($C142="","",IF(AA$129="","",IF(AA$129="Faza inwest.",0,IF($C142=SUM($AK142:BD142),0,IF(SUM($G142:AA142)-SUM($AK142:BD142)&lt;=SUM($G142:AA142)*$E142,SUM($G142:AA142)-SUM($AK142:BD142),ROUND(SUM($G142:AA142)*$E142,2))))))</f>
        <v/>
      </c>
      <c r="BF142" s="195" t="str">
        <f>IF($C142="","",IF(AB$129="","",IF(AB$129="Faza inwest.",0,IF($C142=SUM($AK142:BE142),0,IF(SUM($G142:AB142)-SUM($AK142:BE142)&lt;=SUM($G142:AB142)*$E142,SUM($G142:AB142)-SUM($AK142:BE142),ROUND(SUM($G142:AB142)*$E142,2))))))</f>
        <v/>
      </c>
      <c r="BG142" s="195" t="str">
        <f>IF($C142="","",IF(AC$129="","",IF(AC$129="Faza inwest.",0,IF($C142=SUM($AK142:BF142),0,IF(SUM($G142:AC142)-SUM($AK142:BF142)&lt;=SUM($G142:AC142)*$E142,SUM($G142:AC142)-SUM($AK142:BF142),ROUND(SUM($G142:AC142)*$E142,2))))))</f>
        <v/>
      </c>
      <c r="BH142" s="195" t="str">
        <f>IF($C142="","",IF(AD$129="","",IF(AD$129="Faza inwest.",0,IF($C142=SUM($AK142:BG142),0,IF(SUM($G142:AD142)-SUM($AK142:BG142)&lt;=SUM($G142:AD142)*$E142,SUM($G142:AD142)-SUM($AK142:BG142),ROUND(SUM($G142:AD142)*$E142,2))))))</f>
        <v/>
      </c>
      <c r="BI142" s="195" t="str">
        <f>IF($C142="","",IF(AE$129="","",IF(AE$129="Faza inwest.",0,IF($C142=SUM($AK142:BH142),0,IF(SUM($G142:AE142)-SUM($AK142:BH142)&lt;=SUM($G142:AE142)*$E142,SUM($G142:AE142)-SUM($AK142:BH142),ROUND(SUM($G142:AE142)*$E142,2))))))</f>
        <v/>
      </c>
      <c r="BJ142" s="195" t="str">
        <f>IF($C142="","",IF(AF$129="","",IF(AF$129="Faza inwest.",0,IF($C142=SUM($AK142:BI142),0,IF(SUM($G142:AF142)-SUM($AK142:BI142)&lt;=SUM($G142:AF142)*$E142,SUM($G142:AF142)-SUM($AK142:BI142),ROUND(SUM($G142:AF142)*$E142,2))))))</f>
        <v/>
      </c>
      <c r="BK142" s="195" t="str">
        <f>IF($C142="","",IF(AG$129="","",IF(AG$129="Faza inwest.",0,IF($C142=SUM($AK142:BJ142),0,IF(SUM($G142:AG142)-SUM($AK142:BJ142)&lt;=SUM($G142:AG142)*$E142,SUM($G142:AG142)-SUM($AK142:BJ142),ROUND(SUM($G142:AG142)*$E142,2))))))</f>
        <v/>
      </c>
      <c r="BL142" s="195" t="str">
        <f>IF($C142="","",IF(AH$129="","",IF(AH$129="Faza inwest.",0,IF($C142=SUM($AK142:BK142),0,IF(SUM($G142:AH142)-SUM($AK142:BK142)&lt;=SUM($G142:AH142)*$E142,SUM($G142:AH142)-SUM($AK142:BK142),ROUND(SUM($G142:AH142)*$E142,2))))))</f>
        <v/>
      </c>
      <c r="BM142" s="195" t="str">
        <f>IF($C142="","",IF(AI$129="","",IF(AI$129="Faza inwest.",0,IF($C142=SUM($AK142:BL142),0,IF(SUM($G142:AI142)-SUM($AK142:BL142)&lt;=SUM($G142:AI142)*$E142,SUM($G142:AI142)-SUM($AK142:BL142),ROUND(SUM($G142:AI142)*$E142,2))))))</f>
        <v/>
      </c>
      <c r="BN142" s="195" t="str">
        <f>IF($C142="","",IF(AJ$129="","",IF(AJ$129="Faza inwest.",0,IF($C142=SUM($AK142:BM142),0,IF(SUM($G142:AJ142)-SUM($AK142:BM142)&lt;=SUM($G142:AJ142)*$E142,SUM($G142:AJ142)-SUM($AK142:BM142),ROUND(SUM($G142:AJ142)*$E142,2))))))</f>
        <v/>
      </c>
    </row>
    <row r="143" spans="1:66" s="70" customFormat="1">
      <c r="A143" s="94" t="str">
        <f t="shared" ref="A143" si="85">IF(A93="","",A93)</f>
        <v/>
      </c>
      <c r="B143" s="204" t="str">
        <f t="shared" si="64"/>
        <v/>
      </c>
      <c r="C143" s="205" t="str">
        <f t="shared" si="65"/>
        <v/>
      </c>
      <c r="D143" s="206" t="str">
        <f t="shared" ref="D143:E143" si="86">IF(D93="","",D93)</f>
        <v/>
      </c>
      <c r="E143" s="604" t="str">
        <f t="shared" si="86"/>
        <v/>
      </c>
      <c r="F143" s="207" t="s">
        <v>8</v>
      </c>
      <c r="G143" s="479" t="str">
        <f>IF(Dane!G112="","",Dane!G112)</f>
        <v/>
      </c>
      <c r="H143" s="479" t="str">
        <f>IF(Dane!H112="","",Dane!H112)</f>
        <v/>
      </c>
      <c r="I143" s="479" t="str">
        <f>IF(Dane!I112="","",Dane!I112)</f>
        <v/>
      </c>
      <c r="J143" s="479" t="str">
        <f>IF(Dane!J112="","",Dane!J112)</f>
        <v/>
      </c>
      <c r="K143" s="479" t="str">
        <f>IF(Dane!K112="","",Dane!K112)</f>
        <v/>
      </c>
      <c r="L143" s="479" t="str">
        <f>IF(Dane!L112="","",Dane!L112)</f>
        <v/>
      </c>
      <c r="M143" s="479" t="str">
        <f>IF(Dane!M112="","",Dane!M112)</f>
        <v/>
      </c>
      <c r="N143" s="479" t="str">
        <f>IF(Dane!N112="","",Dane!N112)</f>
        <v/>
      </c>
      <c r="O143" s="479" t="str">
        <f>IF(Dane!O112="","",Dane!O112)</f>
        <v/>
      </c>
      <c r="P143" s="479" t="str">
        <f>IF(Dane!P112="","",Dane!P112)</f>
        <v/>
      </c>
      <c r="Q143" s="479" t="str">
        <f>IF(Dane!Q112="","",Dane!Q112)</f>
        <v/>
      </c>
      <c r="R143" s="479" t="str">
        <f>IF(Dane!R112="","",Dane!R112)</f>
        <v/>
      </c>
      <c r="S143" s="479" t="str">
        <f>IF(Dane!S112="","",Dane!S112)</f>
        <v/>
      </c>
      <c r="T143" s="479" t="str">
        <f>IF(Dane!T112="","",Dane!T112)</f>
        <v/>
      </c>
      <c r="U143" s="479" t="str">
        <f>IF(Dane!U112="","",Dane!U112)</f>
        <v/>
      </c>
      <c r="V143" s="479" t="str">
        <f>IF(Dane!V112="","",Dane!V112)</f>
        <v/>
      </c>
      <c r="W143" s="479" t="str">
        <f>IF(Dane!W112="","",Dane!W112)</f>
        <v/>
      </c>
      <c r="X143" s="479" t="str">
        <f>IF(Dane!X112="","",Dane!X112)</f>
        <v/>
      </c>
      <c r="Y143" s="479" t="str">
        <f>IF(Dane!Y112="","",Dane!Y112)</f>
        <v/>
      </c>
      <c r="Z143" s="479" t="str">
        <f>IF(Dane!Z112="","",Dane!Z112)</f>
        <v/>
      </c>
      <c r="AA143" s="479" t="str">
        <f>IF(Dane!AA112="","",Dane!AA112)</f>
        <v/>
      </c>
      <c r="AB143" s="479" t="str">
        <f>IF(Dane!AB112="","",Dane!AB112)</f>
        <v/>
      </c>
      <c r="AC143" s="479" t="str">
        <f>IF(Dane!AC112="","",Dane!AC112)</f>
        <v/>
      </c>
      <c r="AD143" s="479" t="str">
        <f>IF(Dane!AD112="","",Dane!AD112)</f>
        <v/>
      </c>
      <c r="AE143" s="479" t="str">
        <f>IF(Dane!AE112="","",Dane!AE112)</f>
        <v/>
      </c>
      <c r="AF143" s="479" t="str">
        <f>IF(Dane!AF112="","",Dane!AF112)</f>
        <v/>
      </c>
      <c r="AG143" s="479" t="str">
        <f>IF(Dane!AG112="","",Dane!AG112)</f>
        <v/>
      </c>
      <c r="AH143" s="479" t="str">
        <f>IF(Dane!AH112="","",Dane!AH112)</f>
        <v/>
      </c>
      <c r="AI143" s="479" t="str">
        <f>IF(Dane!AI112="","",Dane!AI112)</f>
        <v/>
      </c>
      <c r="AJ143" s="479" t="str">
        <f>IF(Dane!AJ112="","",Dane!AJ112)</f>
        <v/>
      </c>
      <c r="AK143" s="195" t="str">
        <f>IF($C143="","",IF(H$80="","",IF(G$80="Faza inwest.",0,ROUND(SUM($G143:G143)*$E143,2))))</f>
        <v/>
      </c>
      <c r="AL143" s="195" t="str">
        <f>IF($C143="","",IF(H$129="","",IF(H$129="Faza inwest.",0,IF($C143=SUM($AK143:AK143),0,IF(SUM($G143:H143)-SUM($AK143:AK143)&lt;=SUM($G143:H143)*$E143,SUM($G143:H143)-SUM($AK143:AK143),ROUND(SUM($G143:H143)*$E143,2))))))</f>
        <v/>
      </c>
      <c r="AM143" s="195" t="str">
        <f>IF($C143="","",IF(I$129="","",IF(I$129="Faza inwest.",0,IF($C143=SUM($AK143:AL143),0,IF(SUM($G143:I143)-SUM($AK143:AL143)&lt;=SUM($G143:I143)*$E143,SUM($G143:I143)-SUM($AK143:AL143),ROUND(SUM($G143:I143)*$E143,2))))))</f>
        <v/>
      </c>
      <c r="AN143" s="195" t="str">
        <f>IF($C143="","",IF(J$129="","",IF(J$129="Faza inwest.",0,IF($C143=SUM($AK143:AM143),0,IF(SUM($G143:J143)-SUM($AK143:AM143)&lt;=SUM($G143:J143)*$E143,SUM($G143:J143)-SUM($AK143:AM143),ROUND(SUM($G143:J143)*$E143,2))))))</f>
        <v/>
      </c>
      <c r="AO143" s="195" t="str">
        <f>IF($C143="","",IF(K$129="","",IF(K$129="Faza inwest.",0,IF($C143=SUM($AK143:AN143),0,IF(SUM($G143:K143)-SUM($AK143:AN143)&lt;=SUM($G143:K143)*$E143,SUM($G143:K143)-SUM($AK143:AN143),ROUND(SUM($G143:K143)*$E143,2))))))</f>
        <v/>
      </c>
      <c r="AP143" s="195" t="str">
        <f>IF($C143="","",IF(L$129="","",IF(L$129="Faza inwest.",0,IF($C143=SUM($AK143:AO143),0,IF(SUM($G143:L143)-SUM($AK143:AO143)&lt;=SUM($G143:L143)*$E143,SUM($G143:L143)-SUM($AK143:AO143),ROUND(SUM($G143:L143)*$E143,2))))))</f>
        <v/>
      </c>
      <c r="AQ143" s="195" t="str">
        <f>IF($C143="","",IF(M$129="","",IF(M$129="Faza inwest.",0,IF($C143=SUM($AK143:AP143),0,IF(SUM($G143:M143)-SUM($AK143:AP143)&lt;=SUM($G143:M143)*$E143,SUM($G143:M143)-SUM($AK143:AP143),ROUND(SUM($G143:M143)*$E143,2))))))</f>
        <v/>
      </c>
      <c r="AR143" s="195" t="str">
        <f>IF($C143="","",IF(N$129="","",IF(N$129="Faza inwest.",0,IF($C143=SUM($AK143:AQ143),0,IF(SUM($G143:N143)-SUM($AK143:AQ143)&lt;=SUM($G143:N143)*$E143,SUM($G143:N143)-SUM($AK143:AQ143),ROUND(SUM($G143:N143)*$E143,2))))))</f>
        <v/>
      </c>
      <c r="AS143" s="195" t="str">
        <f>IF($C143="","",IF(O$129="","",IF(O$129="Faza inwest.",0,IF($C143=SUM($AK143:AR143),0,IF(SUM($G143:O143)-SUM($AK143:AR143)&lt;=SUM($G143:O143)*$E143,SUM($G143:O143)-SUM($AK143:AR143),ROUND(SUM($G143:O143)*$E143,2))))))</f>
        <v/>
      </c>
      <c r="AT143" s="195" t="str">
        <f>IF($C143="","",IF(P$129="","",IF(P$129="Faza inwest.",0,IF($C143=SUM($AK143:AS143),0,IF(SUM($G143:P143)-SUM($AK143:AS143)&lt;=SUM($G143:P143)*$E143,SUM($G143:P143)-SUM($AK143:AS143),ROUND(SUM($G143:P143)*$E143,2))))))</f>
        <v/>
      </c>
      <c r="AU143" s="195" t="str">
        <f>IF($C143="","",IF(Q$129="","",IF(Q$129="Faza inwest.",0,IF($C143=SUM($AK143:AT143),0,IF(SUM($G143:Q143)-SUM($AK143:AT143)&lt;=SUM($G143:Q143)*$E143,SUM($G143:Q143)-SUM($AK143:AT143),ROUND(SUM($G143:Q143)*$E143,2))))))</f>
        <v/>
      </c>
      <c r="AV143" s="195" t="str">
        <f>IF($C143="","",IF(R$129="","",IF(R$129="Faza inwest.",0,IF($C143=SUM($AK143:AU143),0,IF(SUM($G143:R143)-SUM($AK143:AU143)&lt;=SUM($G143:R143)*$E143,SUM($G143:R143)-SUM($AK143:AU143),ROUND(SUM($G143:R143)*$E143,2))))))</f>
        <v/>
      </c>
      <c r="AW143" s="195" t="str">
        <f>IF($C143="","",IF(S$129="","",IF(S$129="Faza inwest.",0,IF($C143=SUM($AK143:AV143),0,IF(SUM($G143:S143)-SUM($AK143:AV143)&lt;=SUM($G143:S143)*$E143,SUM($G143:S143)-SUM($AK143:AV143),ROUND(SUM($G143:S143)*$E143,2))))))</f>
        <v/>
      </c>
      <c r="AX143" s="195" t="str">
        <f>IF($C143="","",IF(T$129="","",IF(T$129="Faza inwest.",0,IF($C143=SUM($AK143:AW143),0,IF(SUM($G143:T143)-SUM($AK143:AW143)&lt;=SUM($G143:T143)*$E143,SUM($G143:T143)-SUM($AK143:AW143),ROUND(SUM($G143:T143)*$E143,2))))))</f>
        <v/>
      </c>
      <c r="AY143" s="195" t="str">
        <f>IF($C143="","",IF(U$129="","",IF(U$129="Faza inwest.",0,IF($C143=SUM($AK143:AX143),0,IF(SUM($G143:U143)-SUM($AK143:AX143)&lt;=SUM($G143:U143)*$E143,SUM($G143:U143)-SUM($AK143:AX143),ROUND(SUM($G143:U143)*$E143,2))))))</f>
        <v/>
      </c>
      <c r="AZ143" s="195" t="str">
        <f>IF($C143="","",IF(V$129="","",IF(V$129="Faza inwest.",0,IF($C143=SUM($AK143:AY143),0,IF(SUM($G143:V143)-SUM($AK143:AY143)&lt;=SUM($G143:V143)*$E143,SUM($G143:V143)-SUM($AK143:AY143),ROUND(SUM($G143:V143)*$E143,2))))))</f>
        <v/>
      </c>
      <c r="BA143" s="195" t="str">
        <f>IF($C143="","",IF(W$129="","",IF(W$129="Faza inwest.",0,IF($C143=SUM($AK143:AZ143),0,IF(SUM($G143:W143)-SUM($AK143:AZ143)&lt;=SUM($G143:W143)*$E143,SUM($G143:W143)-SUM($AK143:AZ143),ROUND(SUM($G143:W143)*$E143,2))))))</f>
        <v/>
      </c>
      <c r="BB143" s="195" t="str">
        <f>IF($C143="","",IF(X$129="","",IF(X$129="Faza inwest.",0,IF($C143=SUM($AK143:BA143),0,IF(SUM($G143:X143)-SUM($AK143:BA143)&lt;=SUM($G143:X143)*$E143,SUM($G143:X143)-SUM($AK143:BA143),ROUND(SUM($G143:X143)*$E143,2))))))</f>
        <v/>
      </c>
      <c r="BC143" s="195" t="str">
        <f>IF($C143="","",IF(Y$129="","",IF(Y$129="Faza inwest.",0,IF($C143=SUM($AK143:BB143),0,IF(SUM($G143:Y143)-SUM($AK143:BB143)&lt;=SUM($G143:Y143)*$E143,SUM($G143:Y143)-SUM($AK143:BB143),ROUND(SUM($G143:Y143)*$E143,2))))))</f>
        <v/>
      </c>
      <c r="BD143" s="195" t="str">
        <f>IF($C143="","",IF(Z$129="","",IF(Z$129="Faza inwest.",0,IF($C143=SUM($AK143:BC143),0,IF(SUM($G143:Z143)-SUM($AK143:BC143)&lt;=SUM($G143:Z143)*$E143,SUM($G143:Z143)-SUM($AK143:BC143),ROUND(SUM($G143:Z143)*$E143,2))))))</f>
        <v/>
      </c>
      <c r="BE143" s="195" t="str">
        <f>IF($C143="","",IF(AA$129="","",IF(AA$129="Faza inwest.",0,IF($C143=SUM($AK143:BD143),0,IF(SUM($G143:AA143)-SUM($AK143:BD143)&lt;=SUM($G143:AA143)*$E143,SUM($G143:AA143)-SUM($AK143:BD143),ROUND(SUM($G143:AA143)*$E143,2))))))</f>
        <v/>
      </c>
      <c r="BF143" s="195" t="str">
        <f>IF($C143="","",IF(AB$129="","",IF(AB$129="Faza inwest.",0,IF($C143=SUM($AK143:BE143),0,IF(SUM($G143:AB143)-SUM($AK143:BE143)&lt;=SUM($G143:AB143)*$E143,SUM($G143:AB143)-SUM($AK143:BE143),ROUND(SUM($G143:AB143)*$E143,2))))))</f>
        <v/>
      </c>
      <c r="BG143" s="195" t="str">
        <f>IF($C143="","",IF(AC$129="","",IF(AC$129="Faza inwest.",0,IF($C143=SUM($AK143:BF143),0,IF(SUM($G143:AC143)-SUM($AK143:BF143)&lt;=SUM($G143:AC143)*$E143,SUM($G143:AC143)-SUM($AK143:BF143),ROUND(SUM($G143:AC143)*$E143,2))))))</f>
        <v/>
      </c>
      <c r="BH143" s="195" t="str">
        <f>IF($C143="","",IF(AD$129="","",IF(AD$129="Faza inwest.",0,IF($C143=SUM($AK143:BG143),0,IF(SUM($G143:AD143)-SUM($AK143:BG143)&lt;=SUM($G143:AD143)*$E143,SUM($G143:AD143)-SUM($AK143:BG143),ROUND(SUM($G143:AD143)*$E143,2))))))</f>
        <v/>
      </c>
      <c r="BI143" s="195" t="str">
        <f>IF($C143="","",IF(AE$129="","",IF(AE$129="Faza inwest.",0,IF($C143=SUM($AK143:BH143),0,IF(SUM($G143:AE143)-SUM($AK143:BH143)&lt;=SUM($G143:AE143)*$E143,SUM($G143:AE143)-SUM($AK143:BH143),ROUND(SUM($G143:AE143)*$E143,2))))))</f>
        <v/>
      </c>
      <c r="BJ143" s="195" t="str">
        <f>IF($C143="","",IF(AF$129="","",IF(AF$129="Faza inwest.",0,IF($C143=SUM($AK143:BI143),0,IF(SUM($G143:AF143)-SUM($AK143:BI143)&lt;=SUM($G143:AF143)*$E143,SUM($G143:AF143)-SUM($AK143:BI143),ROUND(SUM($G143:AF143)*$E143,2))))))</f>
        <v/>
      </c>
      <c r="BK143" s="195" t="str">
        <f>IF($C143="","",IF(AG$129="","",IF(AG$129="Faza inwest.",0,IF($C143=SUM($AK143:BJ143),0,IF(SUM($G143:AG143)-SUM($AK143:BJ143)&lt;=SUM($G143:AG143)*$E143,SUM($G143:AG143)-SUM($AK143:BJ143),ROUND(SUM($G143:AG143)*$E143,2))))))</f>
        <v/>
      </c>
      <c r="BL143" s="195" t="str">
        <f>IF($C143="","",IF(AH$129="","",IF(AH$129="Faza inwest.",0,IF($C143=SUM($AK143:BK143),0,IF(SUM($G143:AH143)-SUM($AK143:BK143)&lt;=SUM($G143:AH143)*$E143,SUM($G143:AH143)-SUM($AK143:BK143),ROUND(SUM($G143:AH143)*$E143,2))))))</f>
        <v/>
      </c>
      <c r="BM143" s="195" t="str">
        <f>IF($C143="","",IF(AI$129="","",IF(AI$129="Faza inwest.",0,IF($C143=SUM($AK143:BL143),0,IF(SUM($G143:AI143)-SUM($AK143:BL143)&lt;=SUM($G143:AI143)*$E143,SUM($G143:AI143)-SUM($AK143:BL143),ROUND(SUM($G143:AI143)*$E143,2))))))</f>
        <v/>
      </c>
      <c r="BN143" s="195" t="str">
        <f>IF($C143="","",IF(AJ$129="","",IF(AJ$129="Faza inwest.",0,IF($C143=SUM($AK143:BM143),0,IF(SUM($G143:AJ143)-SUM($AK143:BM143)&lt;=SUM($G143:AJ143)*$E143,SUM($G143:AJ143)-SUM($AK143:BM143),ROUND(SUM($G143:AJ143)*$E143,2))))))</f>
        <v/>
      </c>
    </row>
    <row r="144" spans="1:66" s="70" customFormat="1">
      <c r="A144" s="94" t="str">
        <f t="shared" ref="A144" si="87">IF(A94="","",A94)</f>
        <v/>
      </c>
      <c r="B144" s="204" t="str">
        <f t="shared" si="64"/>
        <v/>
      </c>
      <c r="C144" s="205" t="str">
        <f t="shared" si="65"/>
        <v/>
      </c>
      <c r="D144" s="206" t="str">
        <f t="shared" ref="D144:E144" si="88">IF(D94="","",D94)</f>
        <v/>
      </c>
      <c r="E144" s="604" t="str">
        <f t="shared" si="88"/>
        <v/>
      </c>
      <c r="F144" s="207" t="s">
        <v>8</v>
      </c>
      <c r="G144" s="479" t="str">
        <f>IF(Dane!G113="","",Dane!G113)</f>
        <v/>
      </c>
      <c r="H144" s="479" t="str">
        <f>IF(Dane!H113="","",Dane!H113)</f>
        <v/>
      </c>
      <c r="I144" s="479" t="str">
        <f>IF(Dane!I113="","",Dane!I113)</f>
        <v/>
      </c>
      <c r="J144" s="479" t="str">
        <f>IF(Dane!J113="","",Dane!J113)</f>
        <v/>
      </c>
      <c r="K144" s="479" t="str">
        <f>IF(Dane!K113="","",Dane!K113)</f>
        <v/>
      </c>
      <c r="L144" s="479" t="str">
        <f>IF(Dane!L113="","",Dane!L113)</f>
        <v/>
      </c>
      <c r="M144" s="479" t="str">
        <f>IF(Dane!M113="","",Dane!M113)</f>
        <v/>
      </c>
      <c r="N144" s="479" t="str">
        <f>IF(Dane!N113="","",Dane!N113)</f>
        <v/>
      </c>
      <c r="O144" s="479" t="str">
        <f>IF(Dane!O113="","",Dane!O113)</f>
        <v/>
      </c>
      <c r="P144" s="479" t="str">
        <f>IF(Dane!P113="","",Dane!P113)</f>
        <v/>
      </c>
      <c r="Q144" s="479" t="str">
        <f>IF(Dane!Q113="","",Dane!Q113)</f>
        <v/>
      </c>
      <c r="R144" s="479" t="str">
        <f>IF(Dane!R113="","",Dane!R113)</f>
        <v/>
      </c>
      <c r="S144" s="479" t="str">
        <f>IF(Dane!S113="","",Dane!S113)</f>
        <v/>
      </c>
      <c r="T144" s="479" t="str">
        <f>IF(Dane!T113="","",Dane!T113)</f>
        <v/>
      </c>
      <c r="U144" s="479" t="str">
        <f>IF(Dane!U113="","",Dane!U113)</f>
        <v/>
      </c>
      <c r="V144" s="479" t="str">
        <f>IF(Dane!V113="","",Dane!V113)</f>
        <v/>
      </c>
      <c r="W144" s="479" t="str">
        <f>IF(Dane!W113="","",Dane!W113)</f>
        <v/>
      </c>
      <c r="X144" s="479" t="str">
        <f>IF(Dane!X113="","",Dane!X113)</f>
        <v/>
      </c>
      <c r="Y144" s="479" t="str">
        <f>IF(Dane!Y113="","",Dane!Y113)</f>
        <v/>
      </c>
      <c r="Z144" s="479" t="str">
        <f>IF(Dane!Z113="","",Dane!Z113)</f>
        <v/>
      </c>
      <c r="AA144" s="479" t="str">
        <f>IF(Dane!AA113="","",Dane!AA113)</f>
        <v/>
      </c>
      <c r="AB144" s="479" t="str">
        <f>IF(Dane!AB113="","",Dane!AB113)</f>
        <v/>
      </c>
      <c r="AC144" s="479" t="str">
        <f>IF(Dane!AC113="","",Dane!AC113)</f>
        <v/>
      </c>
      <c r="AD144" s="479" t="str">
        <f>IF(Dane!AD113="","",Dane!AD113)</f>
        <v/>
      </c>
      <c r="AE144" s="479" t="str">
        <f>IF(Dane!AE113="","",Dane!AE113)</f>
        <v/>
      </c>
      <c r="AF144" s="479" t="str">
        <f>IF(Dane!AF113="","",Dane!AF113)</f>
        <v/>
      </c>
      <c r="AG144" s="479" t="str">
        <f>IF(Dane!AG113="","",Dane!AG113)</f>
        <v/>
      </c>
      <c r="AH144" s="479" t="str">
        <f>IF(Dane!AH113="","",Dane!AH113)</f>
        <v/>
      </c>
      <c r="AI144" s="479" t="str">
        <f>IF(Dane!AI113="","",Dane!AI113)</f>
        <v/>
      </c>
      <c r="AJ144" s="479" t="str">
        <f>IF(Dane!AJ113="","",Dane!AJ113)</f>
        <v/>
      </c>
      <c r="AK144" s="195" t="str">
        <f>IF($C144="","",IF(H$80="","",IF(G$80="Faza inwest.",0,ROUND(SUM($G144:G144)*$E144,2))))</f>
        <v/>
      </c>
      <c r="AL144" s="195" t="str">
        <f>IF($C144="","",IF(H$129="","",IF(H$129="Faza inwest.",0,IF($C144=SUM($AK144:AK144),0,IF(SUM($G144:H144)-SUM($AK144:AK144)&lt;=SUM($G144:H144)*$E144,SUM($G144:H144)-SUM($AK144:AK144),ROUND(SUM($G144:H144)*$E144,2))))))</f>
        <v/>
      </c>
      <c r="AM144" s="195" t="str">
        <f>IF($C144="","",IF(I$129="","",IF(I$129="Faza inwest.",0,IF($C144=SUM($AK144:AL144),0,IF(SUM($G144:I144)-SUM($AK144:AL144)&lt;=SUM($G144:I144)*$E144,SUM($G144:I144)-SUM($AK144:AL144),ROUND(SUM($G144:I144)*$E144,2))))))</f>
        <v/>
      </c>
      <c r="AN144" s="195" t="str">
        <f>IF($C144="","",IF(J$129="","",IF(J$129="Faza inwest.",0,IF($C144=SUM($AK144:AM144),0,IF(SUM($G144:J144)-SUM($AK144:AM144)&lt;=SUM($G144:J144)*$E144,SUM($G144:J144)-SUM($AK144:AM144),ROUND(SUM($G144:J144)*$E144,2))))))</f>
        <v/>
      </c>
      <c r="AO144" s="195" t="str">
        <f>IF($C144="","",IF(K$129="","",IF(K$129="Faza inwest.",0,IF($C144=SUM($AK144:AN144),0,IF(SUM($G144:K144)-SUM($AK144:AN144)&lt;=SUM($G144:K144)*$E144,SUM($G144:K144)-SUM($AK144:AN144),ROUND(SUM($G144:K144)*$E144,2))))))</f>
        <v/>
      </c>
      <c r="AP144" s="195" t="str">
        <f>IF($C144="","",IF(L$129="","",IF(L$129="Faza inwest.",0,IF($C144=SUM($AK144:AO144),0,IF(SUM($G144:L144)-SUM($AK144:AO144)&lt;=SUM($G144:L144)*$E144,SUM($G144:L144)-SUM($AK144:AO144),ROUND(SUM($G144:L144)*$E144,2))))))</f>
        <v/>
      </c>
      <c r="AQ144" s="195" t="str">
        <f>IF($C144="","",IF(M$129="","",IF(M$129="Faza inwest.",0,IF($C144=SUM($AK144:AP144),0,IF(SUM($G144:M144)-SUM($AK144:AP144)&lt;=SUM($G144:M144)*$E144,SUM($G144:M144)-SUM($AK144:AP144),ROUND(SUM($G144:M144)*$E144,2))))))</f>
        <v/>
      </c>
      <c r="AR144" s="195" t="str">
        <f>IF($C144="","",IF(N$129="","",IF(N$129="Faza inwest.",0,IF($C144=SUM($AK144:AQ144),0,IF(SUM($G144:N144)-SUM($AK144:AQ144)&lt;=SUM($G144:N144)*$E144,SUM($G144:N144)-SUM($AK144:AQ144),ROUND(SUM($G144:N144)*$E144,2))))))</f>
        <v/>
      </c>
      <c r="AS144" s="195" t="str">
        <f>IF($C144="","",IF(O$129="","",IF(O$129="Faza inwest.",0,IF($C144=SUM($AK144:AR144),0,IF(SUM($G144:O144)-SUM($AK144:AR144)&lt;=SUM($G144:O144)*$E144,SUM($G144:O144)-SUM($AK144:AR144),ROUND(SUM($G144:O144)*$E144,2))))))</f>
        <v/>
      </c>
      <c r="AT144" s="195" t="str">
        <f>IF($C144="","",IF(P$129="","",IF(P$129="Faza inwest.",0,IF($C144=SUM($AK144:AS144),0,IF(SUM($G144:P144)-SUM($AK144:AS144)&lt;=SUM($G144:P144)*$E144,SUM($G144:P144)-SUM($AK144:AS144),ROUND(SUM($G144:P144)*$E144,2))))))</f>
        <v/>
      </c>
      <c r="AU144" s="195" t="str">
        <f>IF($C144="","",IF(Q$129="","",IF(Q$129="Faza inwest.",0,IF($C144=SUM($AK144:AT144),0,IF(SUM($G144:Q144)-SUM($AK144:AT144)&lt;=SUM($G144:Q144)*$E144,SUM($G144:Q144)-SUM($AK144:AT144),ROUND(SUM($G144:Q144)*$E144,2))))))</f>
        <v/>
      </c>
      <c r="AV144" s="195" t="str">
        <f>IF($C144="","",IF(R$129="","",IF(R$129="Faza inwest.",0,IF($C144=SUM($AK144:AU144),0,IF(SUM($G144:R144)-SUM($AK144:AU144)&lt;=SUM($G144:R144)*$E144,SUM($G144:R144)-SUM($AK144:AU144),ROUND(SUM($G144:R144)*$E144,2))))))</f>
        <v/>
      </c>
      <c r="AW144" s="195" t="str">
        <f>IF($C144="","",IF(S$129="","",IF(S$129="Faza inwest.",0,IF($C144=SUM($AK144:AV144),0,IF(SUM($G144:S144)-SUM($AK144:AV144)&lt;=SUM($G144:S144)*$E144,SUM($G144:S144)-SUM($AK144:AV144),ROUND(SUM($G144:S144)*$E144,2))))))</f>
        <v/>
      </c>
      <c r="AX144" s="195" t="str">
        <f>IF($C144="","",IF(T$129="","",IF(T$129="Faza inwest.",0,IF($C144=SUM($AK144:AW144),0,IF(SUM($G144:T144)-SUM($AK144:AW144)&lt;=SUM($G144:T144)*$E144,SUM($G144:T144)-SUM($AK144:AW144),ROUND(SUM($G144:T144)*$E144,2))))))</f>
        <v/>
      </c>
      <c r="AY144" s="195" t="str">
        <f>IF($C144="","",IF(U$129="","",IF(U$129="Faza inwest.",0,IF($C144=SUM($AK144:AX144),0,IF(SUM($G144:U144)-SUM($AK144:AX144)&lt;=SUM($G144:U144)*$E144,SUM($G144:U144)-SUM($AK144:AX144),ROUND(SUM($G144:U144)*$E144,2))))))</f>
        <v/>
      </c>
      <c r="AZ144" s="195" t="str">
        <f>IF($C144="","",IF(V$129="","",IF(V$129="Faza inwest.",0,IF($C144=SUM($AK144:AY144),0,IF(SUM($G144:V144)-SUM($AK144:AY144)&lt;=SUM($G144:V144)*$E144,SUM($G144:V144)-SUM($AK144:AY144),ROUND(SUM($G144:V144)*$E144,2))))))</f>
        <v/>
      </c>
      <c r="BA144" s="195" t="str">
        <f>IF($C144="","",IF(W$129="","",IF(W$129="Faza inwest.",0,IF($C144=SUM($AK144:AZ144),0,IF(SUM($G144:W144)-SUM($AK144:AZ144)&lt;=SUM($G144:W144)*$E144,SUM($G144:W144)-SUM($AK144:AZ144),ROUND(SUM($G144:W144)*$E144,2))))))</f>
        <v/>
      </c>
      <c r="BB144" s="195" t="str">
        <f>IF($C144="","",IF(X$129="","",IF(X$129="Faza inwest.",0,IF($C144=SUM($AK144:BA144),0,IF(SUM($G144:X144)-SUM($AK144:BA144)&lt;=SUM($G144:X144)*$E144,SUM($G144:X144)-SUM($AK144:BA144),ROUND(SUM($G144:X144)*$E144,2))))))</f>
        <v/>
      </c>
      <c r="BC144" s="195" t="str">
        <f>IF($C144="","",IF(Y$129="","",IF(Y$129="Faza inwest.",0,IF($C144=SUM($AK144:BB144),0,IF(SUM($G144:Y144)-SUM($AK144:BB144)&lt;=SUM($G144:Y144)*$E144,SUM($G144:Y144)-SUM($AK144:BB144),ROUND(SUM($G144:Y144)*$E144,2))))))</f>
        <v/>
      </c>
      <c r="BD144" s="195" t="str">
        <f>IF($C144="","",IF(Z$129="","",IF(Z$129="Faza inwest.",0,IF($C144=SUM($AK144:BC144),0,IF(SUM($G144:Z144)-SUM($AK144:BC144)&lt;=SUM($G144:Z144)*$E144,SUM($G144:Z144)-SUM($AK144:BC144),ROUND(SUM($G144:Z144)*$E144,2))))))</f>
        <v/>
      </c>
      <c r="BE144" s="195" t="str">
        <f>IF($C144="","",IF(AA$129="","",IF(AA$129="Faza inwest.",0,IF($C144=SUM($AK144:BD144),0,IF(SUM($G144:AA144)-SUM($AK144:BD144)&lt;=SUM($G144:AA144)*$E144,SUM($G144:AA144)-SUM($AK144:BD144),ROUND(SUM($G144:AA144)*$E144,2))))))</f>
        <v/>
      </c>
      <c r="BF144" s="195" t="str">
        <f>IF($C144="","",IF(AB$129="","",IF(AB$129="Faza inwest.",0,IF($C144=SUM($AK144:BE144),0,IF(SUM($G144:AB144)-SUM($AK144:BE144)&lt;=SUM($G144:AB144)*$E144,SUM($G144:AB144)-SUM($AK144:BE144),ROUND(SUM($G144:AB144)*$E144,2))))))</f>
        <v/>
      </c>
      <c r="BG144" s="195" t="str">
        <f>IF($C144="","",IF(AC$129="","",IF(AC$129="Faza inwest.",0,IF($C144=SUM($AK144:BF144),0,IF(SUM($G144:AC144)-SUM($AK144:BF144)&lt;=SUM($G144:AC144)*$E144,SUM($G144:AC144)-SUM($AK144:BF144),ROUND(SUM($G144:AC144)*$E144,2))))))</f>
        <v/>
      </c>
      <c r="BH144" s="195" t="str">
        <f>IF($C144="","",IF(AD$129="","",IF(AD$129="Faza inwest.",0,IF($C144=SUM($AK144:BG144),0,IF(SUM($G144:AD144)-SUM($AK144:BG144)&lt;=SUM($G144:AD144)*$E144,SUM($G144:AD144)-SUM($AK144:BG144),ROUND(SUM($G144:AD144)*$E144,2))))))</f>
        <v/>
      </c>
      <c r="BI144" s="195" t="str">
        <f>IF($C144="","",IF(AE$129="","",IF(AE$129="Faza inwest.",0,IF($C144=SUM($AK144:BH144),0,IF(SUM($G144:AE144)-SUM($AK144:BH144)&lt;=SUM($G144:AE144)*$E144,SUM($G144:AE144)-SUM($AK144:BH144),ROUND(SUM($G144:AE144)*$E144,2))))))</f>
        <v/>
      </c>
      <c r="BJ144" s="195" t="str">
        <f>IF($C144="","",IF(AF$129="","",IF(AF$129="Faza inwest.",0,IF($C144=SUM($AK144:BI144),0,IF(SUM($G144:AF144)-SUM($AK144:BI144)&lt;=SUM($G144:AF144)*$E144,SUM($G144:AF144)-SUM($AK144:BI144),ROUND(SUM($G144:AF144)*$E144,2))))))</f>
        <v/>
      </c>
      <c r="BK144" s="195" t="str">
        <f>IF($C144="","",IF(AG$129="","",IF(AG$129="Faza inwest.",0,IF($C144=SUM($AK144:BJ144),0,IF(SUM($G144:AG144)-SUM($AK144:BJ144)&lt;=SUM($G144:AG144)*$E144,SUM($G144:AG144)-SUM($AK144:BJ144),ROUND(SUM($G144:AG144)*$E144,2))))))</f>
        <v/>
      </c>
      <c r="BL144" s="195" t="str">
        <f>IF($C144="","",IF(AH$129="","",IF(AH$129="Faza inwest.",0,IF($C144=SUM($AK144:BK144),0,IF(SUM($G144:AH144)-SUM($AK144:BK144)&lt;=SUM($G144:AH144)*$E144,SUM($G144:AH144)-SUM($AK144:BK144),ROUND(SUM($G144:AH144)*$E144,2))))))</f>
        <v/>
      </c>
      <c r="BM144" s="195" t="str">
        <f>IF($C144="","",IF(AI$129="","",IF(AI$129="Faza inwest.",0,IF($C144=SUM($AK144:BL144),0,IF(SUM($G144:AI144)-SUM($AK144:BL144)&lt;=SUM($G144:AI144)*$E144,SUM($G144:AI144)-SUM($AK144:BL144),ROUND(SUM($G144:AI144)*$E144,2))))))</f>
        <v/>
      </c>
      <c r="BN144" s="195" t="str">
        <f>IF($C144="","",IF(AJ$129="","",IF(AJ$129="Faza inwest.",0,IF($C144=SUM($AK144:BM144),0,IF(SUM($G144:AJ144)-SUM($AK144:BM144)&lt;=SUM($G144:AJ144)*$E144,SUM($G144:AJ144)-SUM($AK144:BM144),ROUND(SUM($G144:AJ144)*$E144,2))))))</f>
        <v/>
      </c>
    </row>
    <row r="145" spans="1:66" s="70" customFormat="1">
      <c r="A145" s="94" t="str">
        <f t="shared" ref="A145" si="89">IF(A95="","",A95)</f>
        <v/>
      </c>
      <c r="B145" s="204" t="str">
        <f t="shared" si="64"/>
        <v/>
      </c>
      <c r="C145" s="205" t="str">
        <f t="shared" si="65"/>
        <v/>
      </c>
      <c r="D145" s="206" t="str">
        <f t="shared" ref="D145:E145" si="90">IF(D95="","",D95)</f>
        <v/>
      </c>
      <c r="E145" s="604" t="str">
        <f t="shared" si="90"/>
        <v/>
      </c>
      <c r="F145" s="207" t="s">
        <v>8</v>
      </c>
      <c r="G145" s="479" t="str">
        <f>IF(Dane!G114="","",Dane!G114)</f>
        <v/>
      </c>
      <c r="H145" s="479" t="str">
        <f>IF(Dane!H114="","",Dane!H114)</f>
        <v/>
      </c>
      <c r="I145" s="479" t="str">
        <f>IF(Dane!I114="","",Dane!I114)</f>
        <v/>
      </c>
      <c r="J145" s="479" t="str">
        <f>IF(Dane!J114="","",Dane!J114)</f>
        <v/>
      </c>
      <c r="K145" s="479" t="str">
        <f>IF(Dane!K114="","",Dane!K114)</f>
        <v/>
      </c>
      <c r="L145" s="479" t="str">
        <f>IF(Dane!L114="","",Dane!L114)</f>
        <v/>
      </c>
      <c r="M145" s="479" t="str">
        <f>IF(Dane!M114="","",Dane!M114)</f>
        <v/>
      </c>
      <c r="N145" s="479" t="str">
        <f>IF(Dane!N114="","",Dane!N114)</f>
        <v/>
      </c>
      <c r="O145" s="479" t="str">
        <f>IF(Dane!O114="","",Dane!O114)</f>
        <v/>
      </c>
      <c r="P145" s="479" t="str">
        <f>IF(Dane!P114="","",Dane!P114)</f>
        <v/>
      </c>
      <c r="Q145" s="479" t="str">
        <f>IF(Dane!Q114="","",Dane!Q114)</f>
        <v/>
      </c>
      <c r="R145" s="479" t="str">
        <f>IF(Dane!R114="","",Dane!R114)</f>
        <v/>
      </c>
      <c r="S145" s="479" t="str">
        <f>IF(Dane!S114="","",Dane!S114)</f>
        <v/>
      </c>
      <c r="T145" s="479" t="str">
        <f>IF(Dane!T114="","",Dane!T114)</f>
        <v/>
      </c>
      <c r="U145" s="479" t="str">
        <f>IF(Dane!U114="","",Dane!U114)</f>
        <v/>
      </c>
      <c r="V145" s="479" t="str">
        <f>IF(Dane!V114="","",Dane!V114)</f>
        <v/>
      </c>
      <c r="W145" s="479" t="str">
        <f>IF(Dane!W114="","",Dane!W114)</f>
        <v/>
      </c>
      <c r="X145" s="479" t="str">
        <f>IF(Dane!X114="","",Dane!X114)</f>
        <v/>
      </c>
      <c r="Y145" s="479" t="str">
        <f>IF(Dane!Y114="","",Dane!Y114)</f>
        <v/>
      </c>
      <c r="Z145" s="479" t="str">
        <f>IF(Dane!Z114="","",Dane!Z114)</f>
        <v/>
      </c>
      <c r="AA145" s="479" t="str">
        <f>IF(Dane!AA114="","",Dane!AA114)</f>
        <v/>
      </c>
      <c r="AB145" s="479" t="str">
        <f>IF(Dane!AB114="","",Dane!AB114)</f>
        <v/>
      </c>
      <c r="AC145" s="479" t="str">
        <f>IF(Dane!AC114="","",Dane!AC114)</f>
        <v/>
      </c>
      <c r="AD145" s="479" t="str">
        <f>IF(Dane!AD114="","",Dane!AD114)</f>
        <v/>
      </c>
      <c r="AE145" s="479" t="str">
        <f>IF(Dane!AE114="","",Dane!AE114)</f>
        <v/>
      </c>
      <c r="AF145" s="479" t="str">
        <f>IF(Dane!AF114="","",Dane!AF114)</f>
        <v/>
      </c>
      <c r="AG145" s="479" t="str">
        <f>IF(Dane!AG114="","",Dane!AG114)</f>
        <v/>
      </c>
      <c r="AH145" s="479" t="str">
        <f>IF(Dane!AH114="","",Dane!AH114)</f>
        <v/>
      </c>
      <c r="AI145" s="479" t="str">
        <f>IF(Dane!AI114="","",Dane!AI114)</f>
        <v/>
      </c>
      <c r="AJ145" s="479" t="str">
        <f>IF(Dane!AJ114="","",Dane!AJ114)</f>
        <v/>
      </c>
      <c r="AK145" s="195" t="str">
        <f>IF($C145="","",IF(H$80="","",IF(G$80="Faza inwest.",0,ROUND(SUM($G145:G145)*$E145,2))))</f>
        <v/>
      </c>
      <c r="AL145" s="195" t="str">
        <f>IF($C145="","",IF(H$129="","",IF(H$129="Faza inwest.",0,IF($C145=SUM($AK145:AK145),0,IF(SUM($G145:H145)-SUM($AK145:AK145)&lt;=SUM($G145:H145)*$E145,SUM($G145:H145)-SUM($AK145:AK145),ROUND(SUM($G145:H145)*$E145,2))))))</f>
        <v/>
      </c>
      <c r="AM145" s="195" t="str">
        <f>IF($C145="","",IF(I$129="","",IF(I$129="Faza inwest.",0,IF($C145=SUM($AK145:AL145),0,IF(SUM($G145:I145)-SUM($AK145:AL145)&lt;=SUM($G145:I145)*$E145,SUM($G145:I145)-SUM($AK145:AL145),ROUND(SUM($G145:I145)*$E145,2))))))</f>
        <v/>
      </c>
      <c r="AN145" s="195" t="str">
        <f>IF($C145="","",IF(J$129="","",IF(J$129="Faza inwest.",0,IF($C145=SUM($AK145:AM145),0,IF(SUM($G145:J145)-SUM($AK145:AM145)&lt;=SUM($G145:J145)*$E145,SUM($G145:J145)-SUM($AK145:AM145),ROUND(SUM($G145:J145)*$E145,2))))))</f>
        <v/>
      </c>
      <c r="AO145" s="195" t="str">
        <f>IF($C145="","",IF(K$129="","",IF(K$129="Faza inwest.",0,IF($C145=SUM($AK145:AN145),0,IF(SUM($G145:K145)-SUM($AK145:AN145)&lt;=SUM($G145:K145)*$E145,SUM($G145:K145)-SUM($AK145:AN145),ROUND(SUM($G145:K145)*$E145,2))))))</f>
        <v/>
      </c>
      <c r="AP145" s="195" t="str">
        <f>IF($C145="","",IF(L$129="","",IF(L$129="Faza inwest.",0,IF($C145=SUM($AK145:AO145),0,IF(SUM($G145:L145)-SUM($AK145:AO145)&lt;=SUM($G145:L145)*$E145,SUM($G145:L145)-SUM($AK145:AO145),ROUND(SUM($G145:L145)*$E145,2))))))</f>
        <v/>
      </c>
      <c r="AQ145" s="195" t="str">
        <f>IF($C145="","",IF(M$129="","",IF(M$129="Faza inwest.",0,IF($C145=SUM($AK145:AP145),0,IF(SUM($G145:M145)-SUM($AK145:AP145)&lt;=SUM($G145:M145)*$E145,SUM($G145:M145)-SUM($AK145:AP145),ROUND(SUM($G145:M145)*$E145,2))))))</f>
        <v/>
      </c>
      <c r="AR145" s="195" t="str">
        <f>IF($C145="","",IF(N$129="","",IF(N$129="Faza inwest.",0,IF($C145=SUM($AK145:AQ145),0,IF(SUM($G145:N145)-SUM($AK145:AQ145)&lt;=SUM($G145:N145)*$E145,SUM($G145:N145)-SUM($AK145:AQ145),ROUND(SUM($G145:N145)*$E145,2))))))</f>
        <v/>
      </c>
      <c r="AS145" s="195" t="str">
        <f>IF($C145="","",IF(O$129="","",IF(O$129="Faza inwest.",0,IF($C145=SUM($AK145:AR145),0,IF(SUM($G145:O145)-SUM($AK145:AR145)&lt;=SUM($G145:O145)*$E145,SUM($G145:O145)-SUM($AK145:AR145),ROUND(SUM($G145:O145)*$E145,2))))))</f>
        <v/>
      </c>
      <c r="AT145" s="195" t="str">
        <f>IF($C145="","",IF(P$129="","",IF(P$129="Faza inwest.",0,IF($C145=SUM($AK145:AS145),0,IF(SUM($G145:P145)-SUM($AK145:AS145)&lt;=SUM($G145:P145)*$E145,SUM($G145:P145)-SUM($AK145:AS145),ROUND(SUM($G145:P145)*$E145,2))))))</f>
        <v/>
      </c>
      <c r="AU145" s="195" t="str">
        <f>IF($C145="","",IF(Q$129="","",IF(Q$129="Faza inwest.",0,IF($C145=SUM($AK145:AT145),0,IF(SUM($G145:Q145)-SUM($AK145:AT145)&lt;=SUM($G145:Q145)*$E145,SUM($G145:Q145)-SUM($AK145:AT145),ROUND(SUM($G145:Q145)*$E145,2))))))</f>
        <v/>
      </c>
      <c r="AV145" s="195" t="str">
        <f>IF($C145="","",IF(R$129="","",IF(R$129="Faza inwest.",0,IF($C145=SUM($AK145:AU145),0,IF(SUM($G145:R145)-SUM($AK145:AU145)&lt;=SUM($G145:R145)*$E145,SUM($G145:R145)-SUM($AK145:AU145),ROUND(SUM($G145:R145)*$E145,2))))))</f>
        <v/>
      </c>
      <c r="AW145" s="195" t="str">
        <f>IF($C145="","",IF(S$129="","",IF(S$129="Faza inwest.",0,IF($C145=SUM($AK145:AV145),0,IF(SUM($G145:S145)-SUM($AK145:AV145)&lt;=SUM($G145:S145)*$E145,SUM($G145:S145)-SUM($AK145:AV145),ROUND(SUM($G145:S145)*$E145,2))))))</f>
        <v/>
      </c>
      <c r="AX145" s="195" t="str">
        <f>IF($C145="","",IF(T$129="","",IF(T$129="Faza inwest.",0,IF($C145=SUM($AK145:AW145),0,IF(SUM($G145:T145)-SUM($AK145:AW145)&lt;=SUM($G145:T145)*$E145,SUM($G145:T145)-SUM($AK145:AW145),ROUND(SUM($G145:T145)*$E145,2))))))</f>
        <v/>
      </c>
      <c r="AY145" s="195" t="str">
        <f>IF($C145="","",IF(U$129="","",IF(U$129="Faza inwest.",0,IF($C145=SUM($AK145:AX145),0,IF(SUM($G145:U145)-SUM($AK145:AX145)&lt;=SUM($G145:U145)*$E145,SUM($G145:U145)-SUM($AK145:AX145),ROUND(SUM($G145:U145)*$E145,2))))))</f>
        <v/>
      </c>
      <c r="AZ145" s="195" t="str">
        <f>IF($C145="","",IF(V$129="","",IF(V$129="Faza inwest.",0,IF($C145=SUM($AK145:AY145),0,IF(SUM($G145:V145)-SUM($AK145:AY145)&lt;=SUM($G145:V145)*$E145,SUM($G145:V145)-SUM($AK145:AY145),ROUND(SUM($G145:V145)*$E145,2))))))</f>
        <v/>
      </c>
      <c r="BA145" s="195" t="str">
        <f>IF($C145="","",IF(W$129="","",IF(W$129="Faza inwest.",0,IF($C145=SUM($AK145:AZ145),0,IF(SUM($G145:W145)-SUM($AK145:AZ145)&lt;=SUM($G145:W145)*$E145,SUM($G145:W145)-SUM($AK145:AZ145),ROUND(SUM($G145:W145)*$E145,2))))))</f>
        <v/>
      </c>
      <c r="BB145" s="195" t="str">
        <f>IF($C145="","",IF(X$129="","",IF(X$129="Faza inwest.",0,IF($C145=SUM($AK145:BA145),0,IF(SUM($G145:X145)-SUM($AK145:BA145)&lt;=SUM($G145:X145)*$E145,SUM($G145:X145)-SUM($AK145:BA145),ROUND(SUM($G145:X145)*$E145,2))))))</f>
        <v/>
      </c>
      <c r="BC145" s="195" t="str">
        <f>IF($C145="","",IF(Y$129="","",IF(Y$129="Faza inwest.",0,IF($C145=SUM($AK145:BB145),0,IF(SUM($G145:Y145)-SUM($AK145:BB145)&lt;=SUM($G145:Y145)*$E145,SUM($G145:Y145)-SUM($AK145:BB145),ROUND(SUM($G145:Y145)*$E145,2))))))</f>
        <v/>
      </c>
      <c r="BD145" s="195" t="str">
        <f>IF($C145="","",IF(Z$129="","",IF(Z$129="Faza inwest.",0,IF($C145=SUM($AK145:BC145),0,IF(SUM($G145:Z145)-SUM($AK145:BC145)&lt;=SUM($G145:Z145)*$E145,SUM($G145:Z145)-SUM($AK145:BC145),ROUND(SUM($G145:Z145)*$E145,2))))))</f>
        <v/>
      </c>
      <c r="BE145" s="195" t="str">
        <f>IF($C145="","",IF(AA$129="","",IF(AA$129="Faza inwest.",0,IF($C145=SUM($AK145:BD145),0,IF(SUM($G145:AA145)-SUM($AK145:BD145)&lt;=SUM($G145:AA145)*$E145,SUM($G145:AA145)-SUM($AK145:BD145),ROUND(SUM($G145:AA145)*$E145,2))))))</f>
        <v/>
      </c>
      <c r="BF145" s="195" t="str">
        <f>IF($C145="","",IF(AB$129="","",IF(AB$129="Faza inwest.",0,IF($C145=SUM($AK145:BE145),0,IF(SUM($G145:AB145)-SUM($AK145:BE145)&lt;=SUM($G145:AB145)*$E145,SUM($G145:AB145)-SUM($AK145:BE145),ROUND(SUM($G145:AB145)*$E145,2))))))</f>
        <v/>
      </c>
      <c r="BG145" s="195" t="str">
        <f>IF($C145="","",IF(AC$129="","",IF(AC$129="Faza inwest.",0,IF($C145=SUM($AK145:BF145),0,IF(SUM($G145:AC145)-SUM($AK145:BF145)&lt;=SUM($G145:AC145)*$E145,SUM($G145:AC145)-SUM($AK145:BF145),ROUND(SUM($G145:AC145)*$E145,2))))))</f>
        <v/>
      </c>
      <c r="BH145" s="195" t="str">
        <f>IF($C145="","",IF(AD$129="","",IF(AD$129="Faza inwest.",0,IF($C145=SUM($AK145:BG145),0,IF(SUM($G145:AD145)-SUM($AK145:BG145)&lt;=SUM($G145:AD145)*$E145,SUM($G145:AD145)-SUM($AK145:BG145),ROUND(SUM($G145:AD145)*$E145,2))))))</f>
        <v/>
      </c>
      <c r="BI145" s="195" t="str">
        <f>IF($C145="","",IF(AE$129="","",IF(AE$129="Faza inwest.",0,IF($C145=SUM($AK145:BH145),0,IF(SUM($G145:AE145)-SUM($AK145:BH145)&lt;=SUM($G145:AE145)*$E145,SUM($G145:AE145)-SUM($AK145:BH145),ROUND(SUM($G145:AE145)*$E145,2))))))</f>
        <v/>
      </c>
      <c r="BJ145" s="195" t="str">
        <f>IF($C145="","",IF(AF$129="","",IF(AF$129="Faza inwest.",0,IF($C145=SUM($AK145:BI145),0,IF(SUM($G145:AF145)-SUM($AK145:BI145)&lt;=SUM($G145:AF145)*$E145,SUM($G145:AF145)-SUM($AK145:BI145),ROUND(SUM($G145:AF145)*$E145,2))))))</f>
        <v/>
      </c>
      <c r="BK145" s="195" t="str">
        <f>IF($C145="","",IF(AG$129="","",IF(AG$129="Faza inwest.",0,IF($C145=SUM($AK145:BJ145),0,IF(SUM($G145:AG145)-SUM($AK145:BJ145)&lt;=SUM($G145:AG145)*$E145,SUM($G145:AG145)-SUM($AK145:BJ145),ROUND(SUM($G145:AG145)*$E145,2))))))</f>
        <v/>
      </c>
      <c r="BL145" s="195" t="str">
        <f>IF($C145="","",IF(AH$129="","",IF(AH$129="Faza inwest.",0,IF($C145=SUM($AK145:BK145),0,IF(SUM($G145:AH145)-SUM($AK145:BK145)&lt;=SUM($G145:AH145)*$E145,SUM($G145:AH145)-SUM($AK145:BK145),ROUND(SUM($G145:AH145)*$E145,2))))))</f>
        <v/>
      </c>
      <c r="BM145" s="195" t="str">
        <f>IF($C145="","",IF(AI$129="","",IF(AI$129="Faza inwest.",0,IF($C145=SUM($AK145:BL145),0,IF(SUM($G145:AI145)-SUM($AK145:BL145)&lt;=SUM($G145:AI145)*$E145,SUM($G145:AI145)-SUM($AK145:BL145),ROUND(SUM($G145:AI145)*$E145,2))))))</f>
        <v/>
      </c>
      <c r="BN145" s="195" t="str">
        <f>IF($C145="","",IF(AJ$129="","",IF(AJ$129="Faza inwest.",0,IF($C145=SUM($AK145:BM145),0,IF(SUM($G145:AJ145)-SUM($AK145:BM145)&lt;=SUM($G145:AJ145)*$E145,SUM($G145:AJ145)-SUM($AK145:BM145),ROUND(SUM($G145:AJ145)*$E145,2))))))</f>
        <v/>
      </c>
    </row>
    <row r="146" spans="1:66" s="70" customFormat="1">
      <c r="A146" s="94" t="str">
        <f t="shared" ref="A146" si="91">IF(A96="","",A96)</f>
        <v/>
      </c>
      <c r="B146" s="204" t="str">
        <f t="shared" si="64"/>
        <v/>
      </c>
      <c r="C146" s="205" t="str">
        <f t="shared" si="65"/>
        <v/>
      </c>
      <c r="D146" s="206" t="str">
        <f t="shared" ref="D146:E146" si="92">IF(D96="","",D96)</f>
        <v/>
      </c>
      <c r="E146" s="604" t="str">
        <f t="shared" si="92"/>
        <v/>
      </c>
      <c r="F146" s="207" t="s">
        <v>8</v>
      </c>
      <c r="G146" s="479" t="str">
        <f>IF(Dane!G115="","",Dane!G115)</f>
        <v/>
      </c>
      <c r="H146" s="479" t="str">
        <f>IF(Dane!H115="","",Dane!H115)</f>
        <v/>
      </c>
      <c r="I146" s="479" t="str">
        <f>IF(Dane!I115="","",Dane!I115)</f>
        <v/>
      </c>
      <c r="J146" s="479" t="str">
        <f>IF(Dane!J115="","",Dane!J115)</f>
        <v/>
      </c>
      <c r="K146" s="479" t="str">
        <f>IF(Dane!K115="","",Dane!K115)</f>
        <v/>
      </c>
      <c r="L146" s="479" t="str">
        <f>IF(Dane!L115="","",Dane!L115)</f>
        <v/>
      </c>
      <c r="M146" s="479" t="str">
        <f>IF(Dane!M115="","",Dane!M115)</f>
        <v/>
      </c>
      <c r="N146" s="479" t="str">
        <f>IF(Dane!N115="","",Dane!N115)</f>
        <v/>
      </c>
      <c r="O146" s="479" t="str">
        <f>IF(Dane!O115="","",Dane!O115)</f>
        <v/>
      </c>
      <c r="P146" s="479" t="str">
        <f>IF(Dane!P115="","",Dane!P115)</f>
        <v/>
      </c>
      <c r="Q146" s="479" t="str">
        <f>IF(Dane!Q115="","",Dane!Q115)</f>
        <v/>
      </c>
      <c r="R146" s="479" t="str">
        <f>IF(Dane!R115="","",Dane!R115)</f>
        <v/>
      </c>
      <c r="S146" s="479" t="str">
        <f>IF(Dane!S115="","",Dane!S115)</f>
        <v/>
      </c>
      <c r="T146" s="479" t="str">
        <f>IF(Dane!T115="","",Dane!T115)</f>
        <v/>
      </c>
      <c r="U146" s="479" t="str">
        <f>IF(Dane!U115="","",Dane!U115)</f>
        <v/>
      </c>
      <c r="V146" s="479" t="str">
        <f>IF(Dane!V115="","",Dane!V115)</f>
        <v/>
      </c>
      <c r="W146" s="479" t="str">
        <f>IF(Dane!W115="","",Dane!W115)</f>
        <v/>
      </c>
      <c r="X146" s="479" t="str">
        <f>IF(Dane!X115="","",Dane!X115)</f>
        <v/>
      </c>
      <c r="Y146" s="479" t="str">
        <f>IF(Dane!Y115="","",Dane!Y115)</f>
        <v/>
      </c>
      <c r="Z146" s="479" t="str">
        <f>IF(Dane!Z115="","",Dane!Z115)</f>
        <v/>
      </c>
      <c r="AA146" s="479" t="str">
        <f>IF(Dane!AA115="","",Dane!AA115)</f>
        <v/>
      </c>
      <c r="AB146" s="479" t="str">
        <f>IF(Dane!AB115="","",Dane!AB115)</f>
        <v/>
      </c>
      <c r="AC146" s="479" t="str">
        <f>IF(Dane!AC115="","",Dane!AC115)</f>
        <v/>
      </c>
      <c r="AD146" s="479" t="str">
        <f>IF(Dane!AD115="","",Dane!AD115)</f>
        <v/>
      </c>
      <c r="AE146" s="479" t="str">
        <f>IF(Dane!AE115="","",Dane!AE115)</f>
        <v/>
      </c>
      <c r="AF146" s="479" t="str">
        <f>IF(Dane!AF115="","",Dane!AF115)</f>
        <v/>
      </c>
      <c r="AG146" s="479" t="str">
        <f>IF(Dane!AG115="","",Dane!AG115)</f>
        <v/>
      </c>
      <c r="AH146" s="479" t="str">
        <f>IF(Dane!AH115="","",Dane!AH115)</f>
        <v/>
      </c>
      <c r="AI146" s="479" t="str">
        <f>IF(Dane!AI115="","",Dane!AI115)</f>
        <v/>
      </c>
      <c r="AJ146" s="479" t="str">
        <f>IF(Dane!AJ115="","",Dane!AJ115)</f>
        <v/>
      </c>
      <c r="AK146" s="195" t="str">
        <f>IF($C146="","",IF(H$80="","",IF(G$80="Faza inwest.",0,ROUND(SUM($G146:G146)*$E146,2))))</f>
        <v/>
      </c>
      <c r="AL146" s="195" t="str">
        <f>IF($C146="","",IF(H$129="","",IF(H$129="Faza inwest.",0,IF($C146=SUM($AK146:AK146),0,IF(SUM($G146:H146)-SUM($AK146:AK146)&lt;=SUM($G146:H146)*$E146,SUM($G146:H146)-SUM($AK146:AK146),ROUND(SUM($G146:H146)*$E146,2))))))</f>
        <v/>
      </c>
      <c r="AM146" s="195" t="str">
        <f>IF($C146="","",IF(I$129="","",IF(I$129="Faza inwest.",0,IF($C146=SUM($AK146:AL146),0,IF(SUM($G146:I146)-SUM($AK146:AL146)&lt;=SUM($G146:I146)*$E146,SUM($G146:I146)-SUM($AK146:AL146),ROUND(SUM($G146:I146)*$E146,2))))))</f>
        <v/>
      </c>
      <c r="AN146" s="195" t="str">
        <f>IF($C146="","",IF(J$129="","",IF(J$129="Faza inwest.",0,IF($C146=SUM($AK146:AM146),0,IF(SUM($G146:J146)-SUM($AK146:AM146)&lt;=SUM($G146:J146)*$E146,SUM($G146:J146)-SUM($AK146:AM146),ROUND(SUM($G146:J146)*$E146,2))))))</f>
        <v/>
      </c>
      <c r="AO146" s="195" t="str">
        <f>IF($C146="","",IF(K$129="","",IF(K$129="Faza inwest.",0,IF($C146=SUM($AK146:AN146),0,IF(SUM($G146:K146)-SUM($AK146:AN146)&lt;=SUM($G146:K146)*$E146,SUM($G146:K146)-SUM($AK146:AN146),ROUND(SUM($G146:K146)*$E146,2))))))</f>
        <v/>
      </c>
      <c r="AP146" s="195" t="str">
        <f>IF($C146="","",IF(L$129="","",IF(L$129="Faza inwest.",0,IF($C146=SUM($AK146:AO146),0,IF(SUM($G146:L146)-SUM($AK146:AO146)&lt;=SUM($G146:L146)*$E146,SUM($G146:L146)-SUM($AK146:AO146),ROUND(SUM($G146:L146)*$E146,2))))))</f>
        <v/>
      </c>
      <c r="AQ146" s="195" t="str">
        <f>IF($C146="","",IF(M$129="","",IF(M$129="Faza inwest.",0,IF($C146=SUM($AK146:AP146),0,IF(SUM($G146:M146)-SUM($AK146:AP146)&lt;=SUM($G146:M146)*$E146,SUM($G146:M146)-SUM($AK146:AP146),ROUND(SUM($G146:M146)*$E146,2))))))</f>
        <v/>
      </c>
      <c r="AR146" s="195" t="str">
        <f>IF($C146="","",IF(N$129="","",IF(N$129="Faza inwest.",0,IF($C146=SUM($AK146:AQ146),0,IF(SUM($G146:N146)-SUM($AK146:AQ146)&lt;=SUM($G146:N146)*$E146,SUM($G146:N146)-SUM($AK146:AQ146),ROUND(SUM($G146:N146)*$E146,2))))))</f>
        <v/>
      </c>
      <c r="AS146" s="195" t="str">
        <f>IF($C146="","",IF(O$129="","",IF(O$129="Faza inwest.",0,IF($C146=SUM($AK146:AR146),0,IF(SUM($G146:O146)-SUM($AK146:AR146)&lt;=SUM($G146:O146)*$E146,SUM($G146:O146)-SUM($AK146:AR146),ROUND(SUM($G146:O146)*$E146,2))))))</f>
        <v/>
      </c>
      <c r="AT146" s="195" t="str">
        <f>IF($C146="","",IF(P$129="","",IF(P$129="Faza inwest.",0,IF($C146=SUM($AK146:AS146),0,IF(SUM($G146:P146)-SUM($AK146:AS146)&lt;=SUM($G146:P146)*$E146,SUM($G146:P146)-SUM($AK146:AS146),ROUND(SUM($G146:P146)*$E146,2))))))</f>
        <v/>
      </c>
      <c r="AU146" s="195" t="str">
        <f>IF($C146="","",IF(Q$129="","",IF(Q$129="Faza inwest.",0,IF($C146=SUM($AK146:AT146),0,IF(SUM($G146:Q146)-SUM($AK146:AT146)&lt;=SUM($G146:Q146)*$E146,SUM($G146:Q146)-SUM($AK146:AT146),ROUND(SUM($G146:Q146)*$E146,2))))))</f>
        <v/>
      </c>
      <c r="AV146" s="195" t="str">
        <f>IF($C146="","",IF(R$129="","",IF(R$129="Faza inwest.",0,IF($C146=SUM($AK146:AU146),0,IF(SUM($G146:R146)-SUM($AK146:AU146)&lt;=SUM($G146:R146)*$E146,SUM($G146:R146)-SUM($AK146:AU146),ROUND(SUM($G146:R146)*$E146,2))))))</f>
        <v/>
      </c>
      <c r="AW146" s="195" t="str">
        <f>IF($C146="","",IF(S$129="","",IF(S$129="Faza inwest.",0,IF($C146=SUM($AK146:AV146),0,IF(SUM($G146:S146)-SUM($AK146:AV146)&lt;=SUM($G146:S146)*$E146,SUM($G146:S146)-SUM($AK146:AV146),ROUND(SUM($G146:S146)*$E146,2))))))</f>
        <v/>
      </c>
      <c r="AX146" s="195" t="str">
        <f>IF($C146="","",IF(T$129="","",IF(T$129="Faza inwest.",0,IF($C146=SUM($AK146:AW146),0,IF(SUM($G146:T146)-SUM($AK146:AW146)&lt;=SUM($G146:T146)*$E146,SUM($G146:T146)-SUM($AK146:AW146),ROUND(SUM($G146:T146)*$E146,2))))))</f>
        <v/>
      </c>
      <c r="AY146" s="195" t="str">
        <f>IF($C146="","",IF(U$129="","",IF(U$129="Faza inwest.",0,IF($C146=SUM($AK146:AX146),0,IF(SUM($G146:U146)-SUM($AK146:AX146)&lt;=SUM($G146:U146)*$E146,SUM($G146:U146)-SUM($AK146:AX146),ROUND(SUM($G146:U146)*$E146,2))))))</f>
        <v/>
      </c>
      <c r="AZ146" s="195" t="str">
        <f>IF($C146="","",IF(V$129="","",IF(V$129="Faza inwest.",0,IF($C146=SUM($AK146:AY146),0,IF(SUM($G146:V146)-SUM($AK146:AY146)&lt;=SUM($G146:V146)*$E146,SUM($G146:V146)-SUM($AK146:AY146),ROUND(SUM($G146:V146)*$E146,2))))))</f>
        <v/>
      </c>
      <c r="BA146" s="195" t="str">
        <f>IF($C146="","",IF(W$129="","",IF(W$129="Faza inwest.",0,IF($C146=SUM($AK146:AZ146),0,IF(SUM($G146:W146)-SUM($AK146:AZ146)&lt;=SUM($G146:W146)*$E146,SUM($G146:W146)-SUM($AK146:AZ146),ROUND(SUM($G146:W146)*$E146,2))))))</f>
        <v/>
      </c>
      <c r="BB146" s="195" t="str">
        <f>IF($C146="","",IF(X$129="","",IF(X$129="Faza inwest.",0,IF($C146=SUM($AK146:BA146),0,IF(SUM($G146:X146)-SUM($AK146:BA146)&lt;=SUM($G146:X146)*$E146,SUM($G146:X146)-SUM($AK146:BA146),ROUND(SUM($G146:X146)*$E146,2))))))</f>
        <v/>
      </c>
      <c r="BC146" s="195" t="str">
        <f>IF($C146="","",IF(Y$129="","",IF(Y$129="Faza inwest.",0,IF($C146=SUM($AK146:BB146),0,IF(SUM($G146:Y146)-SUM($AK146:BB146)&lt;=SUM($G146:Y146)*$E146,SUM($G146:Y146)-SUM($AK146:BB146),ROUND(SUM($G146:Y146)*$E146,2))))))</f>
        <v/>
      </c>
      <c r="BD146" s="195" t="str">
        <f>IF($C146="","",IF(Z$129="","",IF(Z$129="Faza inwest.",0,IF($C146=SUM($AK146:BC146),0,IF(SUM($G146:Z146)-SUM($AK146:BC146)&lt;=SUM($G146:Z146)*$E146,SUM($G146:Z146)-SUM($AK146:BC146),ROUND(SUM($G146:Z146)*$E146,2))))))</f>
        <v/>
      </c>
      <c r="BE146" s="195" t="str">
        <f>IF($C146="","",IF(AA$129="","",IF(AA$129="Faza inwest.",0,IF($C146=SUM($AK146:BD146),0,IF(SUM($G146:AA146)-SUM($AK146:BD146)&lt;=SUM($G146:AA146)*$E146,SUM($G146:AA146)-SUM($AK146:BD146),ROUND(SUM($G146:AA146)*$E146,2))))))</f>
        <v/>
      </c>
      <c r="BF146" s="195" t="str">
        <f>IF($C146="","",IF(AB$129="","",IF(AB$129="Faza inwest.",0,IF($C146=SUM($AK146:BE146),0,IF(SUM($G146:AB146)-SUM($AK146:BE146)&lt;=SUM($G146:AB146)*$E146,SUM($G146:AB146)-SUM($AK146:BE146),ROUND(SUM($G146:AB146)*$E146,2))))))</f>
        <v/>
      </c>
      <c r="BG146" s="195" t="str">
        <f>IF($C146="","",IF(AC$129="","",IF(AC$129="Faza inwest.",0,IF($C146=SUM($AK146:BF146),0,IF(SUM($G146:AC146)-SUM($AK146:BF146)&lt;=SUM($G146:AC146)*$E146,SUM($G146:AC146)-SUM($AK146:BF146),ROUND(SUM($G146:AC146)*$E146,2))))))</f>
        <v/>
      </c>
      <c r="BH146" s="195" t="str">
        <f>IF($C146="","",IF(AD$129="","",IF(AD$129="Faza inwest.",0,IF($C146=SUM($AK146:BG146),0,IF(SUM($G146:AD146)-SUM($AK146:BG146)&lt;=SUM($G146:AD146)*$E146,SUM($G146:AD146)-SUM($AK146:BG146),ROUND(SUM($G146:AD146)*$E146,2))))))</f>
        <v/>
      </c>
      <c r="BI146" s="195" t="str">
        <f>IF($C146="","",IF(AE$129="","",IF(AE$129="Faza inwest.",0,IF($C146=SUM($AK146:BH146),0,IF(SUM($G146:AE146)-SUM($AK146:BH146)&lt;=SUM($G146:AE146)*$E146,SUM($G146:AE146)-SUM($AK146:BH146),ROUND(SUM($G146:AE146)*$E146,2))))))</f>
        <v/>
      </c>
      <c r="BJ146" s="195" t="str">
        <f>IF($C146="","",IF(AF$129="","",IF(AF$129="Faza inwest.",0,IF($C146=SUM($AK146:BI146),0,IF(SUM($G146:AF146)-SUM($AK146:BI146)&lt;=SUM($G146:AF146)*$E146,SUM($G146:AF146)-SUM($AK146:BI146),ROUND(SUM($G146:AF146)*$E146,2))))))</f>
        <v/>
      </c>
      <c r="BK146" s="195" t="str">
        <f>IF($C146="","",IF(AG$129="","",IF(AG$129="Faza inwest.",0,IF($C146=SUM($AK146:BJ146),0,IF(SUM($G146:AG146)-SUM($AK146:BJ146)&lt;=SUM($G146:AG146)*$E146,SUM($G146:AG146)-SUM($AK146:BJ146),ROUND(SUM($G146:AG146)*$E146,2))))))</f>
        <v/>
      </c>
      <c r="BL146" s="195" t="str">
        <f>IF($C146="","",IF(AH$129="","",IF(AH$129="Faza inwest.",0,IF($C146=SUM($AK146:BK146),0,IF(SUM($G146:AH146)-SUM($AK146:BK146)&lt;=SUM($G146:AH146)*$E146,SUM($G146:AH146)-SUM($AK146:BK146),ROUND(SUM($G146:AH146)*$E146,2))))))</f>
        <v/>
      </c>
      <c r="BM146" s="195" t="str">
        <f>IF($C146="","",IF(AI$129="","",IF(AI$129="Faza inwest.",0,IF($C146=SUM($AK146:BL146),0,IF(SUM($G146:AI146)-SUM($AK146:BL146)&lt;=SUM($G146:AI146)*$E146,SUM($G146:AI146)-SUM($AK146:BL146),ROUND(SUM($G146:AI146)*$E146,2))))))</f>
        <v/>
      </c>
      <c r="BN146" s="195" t="str">
        <f>IF($C146="","",IF(AJ$129="","",IF(AJ$129="Faza inwest.",0,IF($C146=SUM($AK146:BM146),0,IF(SUM($G146:AJ146)-SUM($AK146:BM146)&lt;=SUM($G146:AJ146)*$E146,SUM($G146:AJ146)-SUM($AK146:BM146),ROUND(SUM($G146:AJ146)*$E146,2))))))</f>
        <v/>
      </c>
    </row>
    <row r="147" spans="1:66" s="70" customFormat="1">
      <c r="A147" s="94" t="str">
        <f t="shared" ref="A147" si="93">IF(A97="","",A97)</f>
        <v/>
      </c>
      <c r="B147" s="204" t="str">
        <f t="shared" si="64"/>
        <v/>
      </c>
      <c r="C147" s="205" t="str">
        <f t="shared" si="65"/>
        <v/>
      </c>
      <c r="D147" s="206" t="str">
        <f t="shared" ref="D147:E147" si="94">IF(D97="","",D97)</f>
        <v/>
      </c>
      <c r="E147" s="604" t="str">
        <f t="shared" si="94"/>
        <v/>
      </c>
      <c r="F147" s="207" t="s">
        <v>8</v>
      </c>
      <c r="G147" s="479" t="str">
        <f>IF(Dane!G116="","",Dane!G116)</f>
        <v/>
      </c>
      <c r="H147" s="479" t="str">
        <f>IF(Dane!H116="","",Dane!H116)</f>
        <v/>
      </c>
      <c r="I147" s="479" t="str">
        <f>IF(Dane!I116="","",Dane!I116)</f>
        <v/>
      </c>
      <c r="J147" s="479" t="str">
        <f>IF(Dane!J116="","",Dane!J116)</f>
        <v/>
      </c>
      <c r="K147" s="479" t="str">
        <f>IF(Dane!K116="","",Dane!K116)</f>
        <v/>
      </c>
      <c r="L147" s="479" t="str">
        <f>IF(Dane!L116="","",Dane!L116)</f>
        <v/>
      </c>
      <c r="M147" s="479" t="str">
        <f>IF(Dane!M116="","",Dane!M116)</f>
        <v/>
      </c>
      <c r="N147" s="479" t="str">
        <f>IF(Dane!N116="","",Dane!N116)</f>
        <v/>
      </c>
      <c r="O147" s="479" t="str">
        <f>IF(Dane!O116="","",Dane!O116)</f>
        <v/>
      </c>
      <c r="P147" s="479" t="str">
        <f>IF(Dane!P116="","",Dane!P116)</f>
        <v/>
      </c>
      <c r="Q147" s="479" t="str">
        <f>IF(Dane!Q116="","",Dane!Q116)</f>
        <v/>
      </c>
      <c r="R147" s="479" t="str">
        <f>IF(Dane!R116="","",Dane!R116)</f>
        <v/>
      </c>
      <c r="S147" s="479" t="str">
        <f>IF(Dane!S116="","",Dane!S116)</f>
        <v/>
      </c>
      <c r="T147" s="479" t="str">
        <f>IF(Dane!T116="","",Dane!T116)</f>
        <v/>
      </c>
      <c r="U147" s="479" t="str">
        <f>IF(Dane!U116="","",Dane!U116)</f>
        <v/>
      </c>
      <c r="V147" s="479" t="str">
        <f>IF(Dane!V116="","",Dane!V116)</f>
        <v/>
      </c>
      <c r="W147" s="479" t="str">
        <f>IF(Dane!W116="","",Dane!W116)</f>
        <v/>
      </c>
      <c r="X147" s="479" t="str">
        <f>IF(Dane!X116="","",Dane!X116)</f>
        <v/>
      </c>
      <c r="Y147" s="479" t="str">
        <f>IF(Dane!Y116="","",Dane!Y116)</f>
        <v/>
      </c>
      <c r="Z147" s="479" t="str">
        <f>IF(Dane!Z116="","",Dane!Z116)</f>
        <v/>
      </c>
      <c r="AA147" s="479" t="str">
        <f>IF(Dane!AA116="","",Dane!AA116)</f>
        <v/>
      </c>
      <c r="AB147" s="479" t="str">
        <f>IF(Dane!AB116="","",Dane!AB116)</f>
        <v/>
      </c>
      <c r="AC147" s="479" t="str">
        <f>IF(Dane!AC116="","",Dane!AC116)</f>
        <v/>
      </c>
      <c r="AD147" s="479" t="str">
        <f>IF(Dane!AD116="","",Dane!AD116)</f>
        <v/>
      </c>
      <c r="AE147" s="479" t="str">
        <f>IF(Dane!AE116="","",Dane!AE116)</f>
        <v/>
      </c>
      <c r="AF147" s="479" t="str">
        <f>IF(Dane!AF116="","",Dane!AF116)</f>
        <v/>
      </c>
      <c r="AG147" s="479" t="str">
        <f>IF(Dane!AG116="","",Dane!AG116)</f>
        <v/>
      </c>
      <c r="AH147" s="479" t="str">
        <f>IF(Dane!AH116="","",Dane!AH116)</f>
        <v/>
      </c>
      <c r="AI147" s="479" t="str">
        <f>IF(Dane!AI116="","",Dane!AI116)</f>
        <v/>
      </c>
      <c r="AJ147" s="479" t="str">
        <f>IF(Dane!AJ116="","",Dane!AJ116)</f>
        <v/>
      </c>
      <c r="AK147" s="195" t="str">
        <f>IF($C147="","",IF(H$80="","",IF(G$80="Faza inwest.",0,ROUND(SUM($G147:G147)*$E147,2))))</f>
        <v/>
      </c>
      <c r="AL147" s="195" t="str">
        <f>IF($C147="","",IF(H$129="","",IF(H$129="Faza inwest.",0,IF($C147=SUM($AK147:AK147),0,IF(SUM($G147:H147)-SUM($AK147:AK147)&lt;=SUM($G147:H147)*$E147,SUM($G147:H147)-SUM($AK147:AK147),ROUND(SUM($G147:H147)*$E147,2))))))</f>
        <v/>
      </c>
      <c r="AM147" s="195" t="str">
        <f>IF($C147="","",IF(I$129="","",IF(I$129="Faza inwest.",0,IF($C147=SUM($AK147:AL147),0,IF(SUM($G147:I147)-SUM($AK147:AL147)&lt;=SUM($G147:I147)*$E147,SUM($G147:I147)-SUM($AK147:AL147),ROUND(SUM($G147:I147)*$E147,2))))))</f>
        <v/>
      </c>
      <c r="AN147" s="195" t="str">
        <f>IF($C147="","",IF(J$129="","",IF(J$129="Faza inwest.",0,IF($C147=SUM($AK147:AM147),0,IF(SUM($G147:J147)-SUM($AK147:AM147)&lt;=SUM($G147:J147)*$E147,SUM($G147:J147)-SUM($AK147:AM147),ROUND(SUM($G147:J147)*$E147,2))))))</f>
        <v/>
      </c>
      <c r="AO147" s="195" t="str">
        <f>IF($C147="","",IF(K$129="","",IF(K$129="Faza inwest.",0,IF($C147=SUM($AK147:AN147),0,IF(SUM($G147:K147)-SUM($AK147:AN147)&lt;=SUM($G147:K147)*$E147,SUM($G147:K147)-SUM($AK147:AN147),ROUND(SUM($G147:K147)*$E147,2))))))</f>
        <v/>
      </c>
      <c r="AP147" s="195" t="str">
        <f>IF($C147="","",IF(L$129="","",IF(L$129="Faza inwest.",0,IF($C147=SUM($AK147:AO147),0,IF(SUM($G147:L147)-SUM($AK147:AO147)&lt;=SUM($G147:L147)*$E147,SUM($G147:L147)-SUM($AK147:AO147),ROUND(SUM($G147:L147)*$E147,2))))))</f>
        <v/>
      </c>
      <c r="AQ147" s="195" t="str">
        <f>IF($C147="","",IF(M$129="","",IF(M$129="Faza inwest.",0,IF($C147=SUM($AK147:AP147),0,IF(SUM($G147:M147)-SUM($AK147:AP147)&lt;=SUM($G147:M147)*$E147,SUM($G147:M147)-SUM($AK147:AP147),ROUND(SUM($G147:M147)*$E147,2))))))</f>
        <v/>
      </c>
      <c r="AR147" s="195" t="str">
        <f>IF($C147="","",IF(N$129="","",IF(N$129="Faza inwest.",0,IF($C147=SUM($AK147:AQ147),0,IF(SUM($G147:N147)-SUM($AK147:AQ147)&lt;=SUM($G147:N147)*$E147,SUM($G147:N147)-SUM($AK147:AQ147),ROUND(SUM($G147:N147)*$E147,2))))))</f>
        <v/>
      </c>
      <c r="AS147" s="195" t="str">
        <f>IF($C147="","",IF(O$129="","",IF(O$129="Faza inwest.",0,IF($C147=SUM($AK147:AR147),0,IF(SUM($G147:O147)-SUM($AK147:AR147)&lt;=SUM($G147:O147)*$E147,SUM($G147:O147)-SUM($AK147:AR147),ROUND(SUM($G147:O147)*$E147,2))))))</f>
        <v/>
      </c>
      <c r="AT147" s="195" t="str">
        <f>IF($C147="","",IF(P$129="","",IF(P$129="Faza inwest.",0,IF($C147=SUM($AK147:AS147),0,IF(SUM($G147:P147)-SUM($AK147:AS147)&lt;=SUM($G147:P147)*$E147,SUM($G147:P147)-SUM($AK147:AS147),ROUND(SUM($G147:P147)*$E147,2))))))</f>
        <v/>
      </c>
      <c r="AU147" s="195" t="str">
        <f>IF($C147="","",IF(Q$129="","",IF(Q$129="Faza inwest.",0,IF($C147=SUM($AK147:AT147),0,IF(SUM($G147:Q147)-SUM($AK147:AT147)&lt;=SUM($G147:Q147)*$E147,SUM($G147:Q147)-SUM($AK147:AT147),ROUND(SUM($G147:Q147)*$E147,2))))))</f>
        <v/>
      </c>
      <c r="AV147" s="195" t="str">
        <f>IF($C147="","",IF(R$129="","",IF(R$129="Faza inwest.",0,IF($C147=SUM($AK147:AU147),0,IF(SUM($G147:R147)-SUM($AK147:AU147)&lt;=SUM($G147:R147)*$E147,SUM($G147:R147)-SUM($AK147:AU147),ROUND(SUM($G147:R147)*$E147,2))))))</f>
        <v/>
      </c>
      <c r="AW147" s="195" t="str">
        <f>IF($C147="","",IF(S$129="","",IF(S$129="Faza inwest.",0,IF($C147=SUM($AK147:AV147),0,IF(SUM($G147:S147)-SUM($AK147:AV147)&lt;=SUM($G147:S147)*$E147,SUM($G147:S147)-SUM($AK147:AV147),ROUND(SUM($G147:S147)*$E147,2))))))</f>
        <v/>
      </c>
      <c r="AX147" s="195" t="str">
        <f>IF($C147="","",IF(T$129="","",IF(T$129="Faza inwest.",0,IF($C147=SUM($AK147:AW147),0,IF(SUM($G147:T147)-SUM($AK147:AW147)&lt;=SUM($G147:T147)*$E147,SUM($G147:T147)-SUM($AK147:AW147),ROUND(SUM($G147:T147)*$E147,2))))))</f>
        <v/>
      </c>
      <c r="AY147" s="195" t="str">
        <f>IF($C147="","",IF(U$129="","",IF(U$129="Faza inwest.",0,IF($C147=SUM($AK147:AX147),0,IF(SUM($G147:U147)-SUM($AK147:AX147)&lt;=SUM($G147:U147)*$E147,SUM($G147:U147)-SUM($AK147:AX147),ROUND(SUM($G147:U147)*$E147,2))))))</f>
        <v/>
      </c>
      <c r="AZ147" s="195" t="str">
        <f>IF($C147="","",IF(V$129="","",IF(V$129="Faza inwest.",0,IF($C147=SUM($AK147:AY147),0,IF(SUM($G147:V147)-SUM($AK147:AY147)&lt;=SUM($G147:V147)*$E147,SUM($G147:V147)-SUM($AK147:AY147),ROUND(SUM($G147:V147)*$E147,2))))))</f>
        <v/>
      </c>
      <c r="BA147" s="195" t="str">
        <f>IF($C147="","",IF(W$129="","",IF(W$129="Faza inwest.",0,IF($C147=SUM($AK147:AZ147),0,IF(SUM($G147:W147)-SUM($AK147:AZ147)&lt;=SUM($G147:W147)*$E147,SUM($G147:W147)-SUM($AK147:AZ147),ROUND(SUM($G147:W147)*$E147,2))))))</f>
        <v/>
      </c>
      <c r="BB147" s="195" t="str">
        <f>IF($C147="","",IF(X$129="","",IF(X$129="Faza inwest.",0,IF($C147=SUM($AK147:BA147),0,IF(SUM($G147:X147)-SUM($AK147:BA147)&lt;=SUM($G147:X147)*$E147,SUM($G147:X147)-SUM($AK147:BA147),ROUND(SUM($G147:X147)*$E147,2))))))</f>
        <v/>
      </c>
      <c r="BC147" s="195" t="str">
        <f>IF($C147="","",IF(Y$129="","",IF(Y$129="Faza inwest.",0,IF($C147=SUM($AK147:BB147),0,IF(SUM($G147:Y147)-SUM($AK147:BB147)&lt;=SUM($G147:Y147)*$E147,SUM($G147:Y147)-SUM($AK147:BB147),ROUND(SUM($G147:Y147)*$E147,2))))))</f>
        <v/>
      </c>
      <c r="BD147" s="195" t="str">
        <f>IF($C147="","",IF(Z$129="","",IF(Z$129="Faza inwest.",0,IF($C147=SUM($AK147:BC147),0,IF(SUM($G147:Z147)-SUM($AK147:BC147)&lt;=SUM($G147:Z147)*$E147,SUM($G147:Z147)-SUM($AK147:BC147),ROUND(SUM($G147:Z147)*$E147,2))))))</f>
        <v/>
      </c>
      <c r="BE147" s="195" t="str">
        <f>IF($C147="","",IF(AA$129="","",IF(AA$129="Faza inwest.",0,IF($C147=SUM($AK147:BD147),0,IF(SUM($G147:AA147)-SUM($AK147:BD147)&lt;=SUM($G147:AA147)*$E147,SUM($G147:AA147)-SUM($AK147:BD147),ROUND(SUM($G147:AA147)*$E147,2))))))</f>
        <v/>
      </c>
      <c r="BF147" s="195" t="str">
        <f>IF($C147="","",IF(AB$129="","",IF(AB$129="Faza inwest.",0,IF($C147=SUM($AK147:BE147),0,IF(SUM($G147:AB147)-SUM($AK147:BE147)&lt;=SUM($G147:AB147)*$E147,SUM($G147:AB147)-SUM($AK147:BE147),ROUND(SUM($G147:AB147)*$E147,2))))))</f>
        <v/>
      </c>
      <c r="BG147" s="195" t="str">
        <f>IF($C147="","",IF(AC$129="","",IF(AC$129="Faza inwest.",0,IF($C147=SUM($AK147:BF147),0,IF(SUM($G147:AC147)-SUM($AK147:BF147)&lt;=SUM($G147:AC147)*$E147,SUM($G147:AC147)-SUM($AK147:BF147),ROUND(SUM($G147:AC147)*$E147,2))))))</f>
        <v/>
      </c>
      <c r="BH147" s="195" t="str">
        <f>IF($C147="","",IF(AD$129="","",IF(AD$129="Faza inwest.",0,IF($C147=SUM($AK147:BG147),0,IF(SUM($G147:AD147)-SUM($AK147:BG147)&lt;=SUM($G147:AD147)*$E147,SUM($G147:AD147)-SUM($AK147:BG147),ROUND(SUM($G147:AD147)*$E147,2))))))</f>
        <v/>
      </c>
      <c r="BI147" s="195" t="str">
        <f>IF($C147="","",IF(AE$129="","",IF(AE$129="Faza inwest.",0,IF($C147=SUM($AK147:BH147),0,IF(SUM($G147:AE147)-SUM($AK147:BH147)&lt;=SUM($G147:AE147)*$E147,SUM($G147:AE147)-SUM($AK147:BH147),ROUND(SUM($G147:AE147)*$E147,2))))))</f>
        <v/>
      </c>
      <c r="BJ147" s="195" t="str">
        <f>IF($C147="","",IF(AF$129="","",IF(AF$129="Faza inwest.",0,IF($C147=SUM($AK147:BI147),0,IF(SUM($G147:AF147)-SUM($AK147:BI147)&lt;=SUM($G147:AF147)*$E147,SUM($G147:AF147)-SUM($AK147:BI147),ROUND(SUM($G147:AF147)*$E147,2))))))</f>
        <v/>
      </c>
      <c r="BK147" s="195" t="str">
        <f>IF($C147="","",IF(AG$129="","",IF(AG$129="Faza inwest.",0,IF($C147=SUM($AK147:BJ147),0,IF(SUM($G147:AG147)-SUM($AK147:BJ147)&lt;=SUM($G147:AG147)*$E147,SUM($G147:AG147)-SUM($AK147:BJ147),ROUND(SUM($G147:AG147)*$E147,2))))))</f>
        <v/>
      </c>
      <c r="BL147" s="195" t="str">
        <f>IF($C147="","",IF(AH$129="","",IF(AH$129="Faza inwest.",0,IF($C147=SUM($AK147:BK147),0,IF(SUM($G147:AH147)-SUM($AK147:BK147)&lt;=SUM($G147:AH147)*$E147,SUM($G147:AH147)-SUM($AK147:BK147),ROUND(SUM($G147:AH147)*$E147,2))))))</f>
        <v/>
      </c>
      <c r="BM147" s="195" t="str">
        <f>IF($C147="","",IF(AI$129="","",IF(AI$129="Faza inwest.",0,IF($C147=SUM($AK147:BL147),0,IF(SUM($G147:AI147)-SUM($AK147:BL147)&lt;=SUM($G147:AI147)*$E147,SUM($G147:AI147)-SUM($AK147:BL147),ROUND(SUM($G147:AI147)*$E147,2))))))</f>
        <v/>
      </c>
      <c r="BN147" s="195" t="str">
        <f>IF($C147="","",IF(AJ$129="","",IF(AJ$129="Faza inwest.",0,IF($C147=SUM($AK147:BM147),0,IF(SUM($G147:AJ147)-SUM($AK147:BM147)&lt;=SUM($G147:AJ147)*$E147,SUM($G147:AJ147)-SUM($AK147:BM147),ROUND(SUM($G147:AJ147)*$E147,2))))))</f>
        <v/>
      </c>
    </row>
    <row r="148" spans="1:66" s="70" customFormat="1">
      <c r="A148" s="94" t="str">
        <f t="shared" ref="A148" si="95">IF(A98="","",A98)</f>
        <v/>
      </c>
      <c r="B148" s="204" t="str">
        <f t="shared" si="64"/>
        <v/>
      </c>
      <c r="C148" s="205" t="str">
        <f t="shared" si="65"/>
        <v/>
      </c>
      <c r="D148" s="206" t="str">
        <f t="shared" ref="D148:E148" si="96">IF(D98="","",D98)</f>
        <v/>
      </c>
      <c r="E148" s="604" t="str">
        <f t="shared" si="96"/>
        <v/>
      </c>
      <c r="F148" s="207" t="s">
        <v>8</v>
      </c>
      <c r="G148" s="479" t="str">
        <f>IF(Dane!G117="","",Dane!G117)</f>
        <v/>
      </c>
      <c r="H148" s="479" t="str">
        <f>IF(Dane!H117="","",Dane!H117)</f>
        <v/>
      </c>
      <c r="I148" s="479" t="str">
        <f>IF(Dane!I117="","",Dane!I117)</f>
        <v/>
      </c>
      <c r="J148" s="479" t="str">
        <f>IF(Dane!J117="","",Dane!J117)</f>
        <v/>
      </c>
      <c r="K148" s="479" t="str">
        <f>IF(Dane!K117="","",Dane!K117)</f>
        <v/>
      </c>
      <c r="L148" s="479" t="str">
        <f>IF(Dane!L117="","",Dane!L117)</f>
        <v/>
      </c>
      <c r="M148" s="479" t="str">
        <f>IF(Dane!M117="","",Dane!M117)</f>
        <v/>
      </c>
      <c r="N148" s="479" t="str">
        <f>IF(Dane!N117="","",Dane!N117)</f>
        <v/>
      </c>
      <c r="O148" s="479" t="str">
        <f>IF(Dane!O117="","",Dane!O117)</f>
        <v/>
      </c>
      <c r="P148" s="479" t="str">
        <f>IF(Dane!P117="","",Dane!P117)</f>
        <v/>
      </c>
      <c r="Q148" s="479" t="str">
        <f>IF(Dane!Q117="","",Dane!Q117)</f>
        <v/>
      </c>
      <c r="R148" s="479" t="str">
        <f>IF(Dane!R117="","",Dane!R117)</f>
        <v/>
      </c>
      <c r="S148" s="479" t="str">
        <f>IF(Dane!S117="","",Dane!S117)</f>
        <v/>
      </c>
      <c r="T148" s="479" t="str">
        <f>IF(Dane!T117="","",Dane!T117)</f>
        <v/>
      </c>
      <c r="U148" s="479" t="str">
        <f>IF(Dane!U117="","",Dane!U117)</f>
        <v/>
      </c>
      <c r="V148" s="479" t="str">
        <f>IF(Dane!V117="","",Dane!V117)</f>
        <v/>
      </c>
      <c r="W148" s="479" t="str">
        <f>IF(Dane!W117="","",Dane!W117)</f>
        <v/>
      </c>
      <c r="X148" s="479" t="str">
        <f>IF(Dane!X117="","",Dane!X117)</f>
        <v/>
      </c>
      <c r="Y148" s="479" t="str">
        <f>IF(Dane!Y117="","",Dane!Y117)</f>
        <v/>
      </c>
      <c r="Z148" s="479" t="str">
        <f>IF(Dane!Z117="","",Dane!Z117)</f>
        <v/>
      </c>
      <c r="AA148" s="479" t="str">
        <f>IF(Dane!AA117="","",Dane!AA117)</f>
        <v/>
      </c>
      <c r="AB148" s="479" t="str">
        <f>IF(Dane!AB117="","",Dane!AB117)</f>
        <v/>
      </c>
      <c r="AC148" s="479" t="str">
        <f>IF(Dane!AC117="","",Dane!AC117)</f>
        <v/>
      </c>
      <c r="AD148" s="479" t="str">
        <f>IF(Dane!AD117="","",Dane!AD117)</f>
        <v/>
      </c>
      <c r="AE148" s="479" t="str">
        <f>IF(Dane!AE117="","",Dane!AE117)</f>
        <v/>
      </c>
      <c r="AF148" s="479" t="str">
        <f>IF(Dane!AF117="","",Dane!AF117)</f>
        <v/>
      </c>
      <c r="AG148" s="479" t="str">
        <f>IF(Dane!AG117="","",Dane!AG117)</f>
        <v/>
      </c>
      <c r="AH148" s="479" t="str">
        <f>IF(Dane!AH117="","",Dane!AH117)</f>
        <v/>
      </c>
      <c r="AI148" s="479" t="str">
        <f>IF(Dane!AI117="","",Dane!AI117)</f>
        <v/>
      </c>
      <c r="AJ148" s="479" t="str">
        <f>IF(Dane!AJ117="","",Dane!AJ117)</f>
        <v/>
      </c>
      <c r="AK148" s="195" t="str">
        <f>IF($C148="","",IF(H$80="","",IF(G$80="Faza inwest.",0,ROUND(SUM($G148:G148)*$E148,2))))</f>
        <v/>
      </c>
      <c r="AL148" s="195" t="str">
        <f>IF($C148="","",IF(H$129="","",IF(H$129="Faza inwest.",0,IF($C148=SUM($AK148:AK148),0,IF(SUM($G148:H148)-SUM($AK148:AK148)&lt;=SUM($G148:H148)*$E148,SUM($G148:H148)-SUM($AK148:AK148),ROUND(SUM($G148:H148)*$E148,2))))))</f>
        <v/>
      </c>
      <c r="AM148" s="195" t="str">
        <f>IF($C148="","",IF(I$129="","",IF(I$129="Faza inwest.",0,IF($C148=SUM($AK148:AL148),0,IF(SUM($G148:I148)-SUM($AK148:AL148)&lt;=SUM($G148:I148)*$E148,SUM($G148:I148)-SUM($AK148:AL148),ROUND(SUM($G148:I148)*$E148,2))))))</f>
        <v/>
      </c>
      <c r="AN148" s="195" t="str">
        <f>IF($C148="","",IF(J$129="","",IF(J$129="Faza inwest.",0,IF($C148=SUM($AK148:AM148),0,IF(SUM($G148:J148)-SUM($AK148:AM148)&lt;=SUM($G148:J148)*$E148,SUM($G148:J148)-SUM($AK148:AM148),ROUND(SUM($G148:J148)*$E148,2))))))</f>
        <v/>
      </c>
      <c r="AO148" s="195" t="str">
        <f>IF($C148="","",IF(K$129="","",IF(K$129="Faza inwest.",0,IF($C148=SUM($AK148:AN148),0,IF(SUM($G148:K148)-SUM($AK148:AN148)&lt;=SUM($G148:K148)*$E148,SUM($G148:K148)-SUM($AK148:AN148),ROUND(SUM($G148:K148)*$E148,2))))))</f>
        <v/>
      </c>
      <c r="AP148" s="195" t="str">
        <f>IF($C148="","",IF(L$129="","",IF(L$129="Faza inwest.",0,IF($C148=SUM($AK148:AO148),0,IF(SUM($G148:L148)-SUM($AK148:AO148)&lt;=SUM($G148:L148)*$E148,SUM($G148:L148)-SUM($AK148:AO148),ROUND(SUM($G148:L148)*$E148,2))))))</f>
        <v/>
      </c>
      <c r="AQ148" s="195" t="str">
        <f>IF($C148="","",IF(M$129="","",IF(M$129="Faza inwest.",0,IF($C148=SUM($AK148:AP148),0,IF(SUM($G148:M148)-SUM($AK148:AP148)&lt;=SUM($G148:M148)*$E148,SUM($G148:M148)-SUM($AK148:AP148),ROUND(SUM($G148:M148)*$E148,2))))))</f>
        <v/>
      </c>
      <c r="AR148" s="195" t="str">
        <f>IF($C148="","",IF(N$129="","",IF(N$129="Faza inwest.",0,IF($C148=SUM($AK148:AQ148),0,IF(SUM($G148:N148)-SUM($AK148:AQ148)&lt;=SUM($G148:N148)*$E148,SUM($G148:N148)-SUM($AK148:AQ148),ROUND(SUM($G148:N148)*$E148,2))))))</f>
        <v/>
      </c>
      <c r="AS148" s="195" t="str">
        <f>IF($C148="","",IF(O$129="","",IF(O$129="Faza inwest.",0,IF($C148=SUM($AK148:AR148),0,IF(SUM($G148:O148)-SUM($AK148:AR148)&lt;=SUM($G148:O148)*$E148,SUM($G148:O148)-SUM($AK148:AR148),ROUND(SUM($G148:O148)*$E148,2))))))</f>
        <v/>
      </c>
      <c r="AT148" s="195" t="str">
        <f>IF($C148="","",IF(P$129="","",IF(P$129="Faza inwest.",0,IF($C148=SUM($AK148:AS148),0,IF(SUM($G148:P148)-SUM($AK148:AS148)&lt;=SUM($G148:P148)*$E148,SUM($G148:P148)-SUM($AK148:AS148),ROUND(SUM($G148:P148)*$E148,2))))))</f>
        <v/>
      </c>
      <c r="AU148" s="195" t="str">
        <f>IF($C148="","",IF(Q$129="","",IF(Q$129="Faza inwest.",0,IF($C148=SUM($AK148:AT148),0,IF(SUM($G148:Q148)-SUM($AK148:AT148)&lt;=SUM($G148:Q148)*$E148,SUM($G148:Q148)-SUM($AK148:AT148),ROUND(SUM($G148:Q148)*$E148,2))))))</f>
        <v/>
      </c>
      <c r="AV148" s="195" t="str">
        <f>IF($C148="","",IF(R$129="","",IF(R$129="Faza inwest.",0,IF($C148=SUM($AK148:AU148),0,IF(SUM($G148:R148)-SUM($AK148:AU148)&lt;=SUM($G148:R148)*$E148,SUM($G148:R148)-SUM($AK148:AU148),ROUND(SUM($G148:R148)*$E148,2))))))</f>
        <v/>
      </c>
      <c r="AW148" s="195" t="str">
        <f>IF($C148="","",IF(S$129="","",IF(S$129="Faza inwest.",0,IF($C148=SUM($AK148:AV148),0,IF(SUM($G148:S148)-SUM($AK148:AV148)&lt;=SUM($G148:S148)*$E148,SUM($G148:S148)-SUM($AK148:AV148),ROUND(SUM($G148:S148)*$E148,2))))))</f>
        <v/>
      </c>
      <c r="AX148" s="195" t="str">
        <f>IF($C148="","",IF(T$129="","",IF(T$129="Faza inwest.",0,IF($C148=SUM($AK148:AW148),0,IF(SUM($G148:T148)-SUM($AK148:AW148)&lt;=SUM($G148:T148)*$E148,SUM($G148:T148)-SUM($AK148:AW148),ROUND(SUM($G148:T148)*$E148,2))))))</f>
        <v/>
      </c>
      <c r="AY148" s="195" t="str">
        <f>IF($C148="","",IF(U$129="","",IF(U$129="Faza inwest.",0,IF($C148=SUM($AK148:AX148),0,IF(SUM($G148:U148)-SUM($AK148:AX148)&lt;=SUM($G148:U148)*$E148,SUM($G148:U148)-SUM($AK148:AX148),ROUND(SUM($G148:U148)*$E148,2))))))</f>
        <v/>
      </c>
      <c r="AZ148" s="195" t="str">
        <f>IF($C148="","",IF(V$129="","",IF(V$129="Faza inwest.",0,IF($C148=SUM($AK148:AY148),0,IF(SUM($G148:V148)-SUM($AK148:AY148)&lt;=SUM($G148:V148)*$E148,SUM($G148:V148)-SUM($AK148:AY148),ROUND(SUM($G148:V148)*$E148,2))))))</f>
        <v/>
      </c>
      <c r="BA148" s="195" t="str">
        <f>IF($C148="","",IF(W$129="","",IF(W$129="Faza inwest.",0,IF($C148=SUM($AK148:AZ148),0,IF(SUM($G148:W148)-SUM($AK148:AZ148)&lt;=SUM($G148:W148)*$E148,SUM($G148:W148)-SUM($AK148:AZ148),ROUND(SUM($G148:W148)*$E148,2))))))</f>
        <v/>
      </c>
      <c r="BB148" s="195" t="str">
        <f>IF($C148="","",IF(X$129="","",IF(X$129="Faza inwest.",0,IF($C148=SUM($AK148:BA148),0,IF(SUM($G148:X148)-SUM($AK148:BA148)&lt;=SUM($G148:X148)*$E148,SUM($G148:X148)-SUM($AK148:BA148),ROUND(SUM($G148:X148)*$E148,2))))))</f>
        <v/>
      </c>
      <c r="BC148" s="195" t="str">
        <f>IF($C148="","",IF(Y$129="","",IF(Y$129="Faza inwest.",0,IF($C148=SUM($AK148:BB148),0,IF(SUM($G148:Y148)-SUM($AK148:BB148)&lt;=SUM($G148:Y148)*$E148,SUM($G148:Y148)-SUM($AK148:BB148),ROUND(SUM($G148:Y148)*$E148,2))))))</f>
        <v/>
      </c>
      <c r="BD148" s="195" t="str">
        <f>IF($C148="","",IF(Z$129="","",IF(Z$129="Faza inwest.",0,IF($C148=SUM($AK148:BC148),0,IF(SUM($G148:Z148)-SUM($AK148:BC148)&lt;=SUM($G148:Z148)*$E148,SUM($G148:Z148)-SUM($AK148:BC148),ROUND(SUM($G148:Z148)*$E148,2))))))</f>
        <v/>
      </c>
      <c r="BE148" s="195" t="str">
        <f>IF($C148="","",IF(AA$129="","",IF(AA$129="Faza inwest.",0,IF($C148=SUM($AK148:BD148),0,IF(SUM($G148:AA148)-SUM($AK148:BD148)&lt;=SUM($G148:AA148)*$E148,SUM($G148:AA148)-SUM($AK148:BD148),ROUND(SUM($G148:AA148)*$E148,2))))))</f>
        <v/>
      </c>
      <c r="BF148" s="195" t="str">
        <f>IF($C148="","",IF(AB$129="","",IF(AB$129="Faza inwest.",0,IF($C148=SUM($AK148:BE148),0,IF(SUM($G148:AB148)-SUM($AK148:BE148)&lt;=SUM($G148:AB148)*$E148,SUM($G148:AB148)-SUM($AK148:BE148),ROUND(SUM($G148:AB148)*$E148,2))))))</f>
        <v/>
      </c>
      <c r="BG148" s="195" t="str">
        <f>IF($C148="","",IF(AC$129="","",IF(AC$129="Faza inwest.",0,IF($C148=SUM($AK148:BF148),0,IF(SUM($G148:AC148)-SUM($AK148:BF148)&lt;=SUM($G148:AC148)*$E148,SUM($G148:AC148)-SUM($AK148:BF148),ROUND(SUM($G148:AC148)*$E148,2))))))</f>
        <v/>
      </c>
      <c r="BH148" s="195" t="str">
        <f>IF($C148="","",IF(AD$129="","",IF(AD$129="Faza inwest.",0,IF($C148=SUM($AK148:BG148),0,IF(SUM($G148:AD148)-SUM($AK148:BG148)&lt;=SUM($G148:AD148)*$E148,SUM($G148:AD148)-SUM($AK148:BG148),ROUND(SUM($G148:AD148)*$E148,2))))))</f>
        <v/>
      </c>
      <c r="BI148" s="195" t="str">
        <f>IF($C148="","",IF(AE$129="","",IF(AE$129="Faza inwest.",0,IF($C148=SUM($AK148:BH148),0,IF(SUM($G148:AE148)-SUM($AK148:BH148)&lt;=SUM($G148:AE148)*$E148,SUM($G148:AE148)-SUM($AK148:BH148),ROUND(SUM($G148:AE148)*$E148,2))))))</f>
        <v/>
      </c>
      <c r="BJ148" s="195" t="str">
        <f>IF($C148="","",IF(AF$129="","",IF(AF$129="Faza inwest.",0,IF($C148=SUM($AK148:BI148),0,IF(SUM($G148:AF148)-SUM($AK148:BI148)&lt;=SUM($G148:AF148)*$E148,SUM($G148:AF148)-SUM($AK148:BI148),ROUND(SUM($G148:AF148)*$E148,2))))))</f>
        <v/>
      </c>
      <c r="BK148" s="195" t="str">
        <f>IF($C148="","",IF(AG$129="","",IF(AG$129="Faza inwest.",0,IF($C148=SUM($AK148:BJ148),0,IF(SUM($G148:AG148)-SUM($AK148:BJ148)&lt;=SUM($G148:AG148)*$E148,SUM($G148:AG148)-SUM($AK148:BJ148),ROUND(SUM($G148:AG148)*$E148,2))))))</f>
        <v/>
      </c>
      <c r="BL148" s="195" t="str">
        <f>IF($C148="","",IF(AH$129="","",IF(AH$129="Faza inwest.",0,IF($C148=SUM($AK148:BK148),0,IF(SUM($G148:AH148)-SUM($AK148:BK148)&lt;=SUM($G148:AH148)*$E148,SUM($G148:AH148)-SUM($AK148:BK148),ROUND(SUM($G148:AH148)*$E148,2))))))</f>
        <v/>
      </c>
      <c r="BM148" s="195" t="str">
        <f>IF($C148="","",IF(AI$129="","",IF(AI$129="Faza inwest.",0,IF($C148=SUM($AK148:BL148),0,IF(SUM($G148:AI148)-SUM($AK148:BL148)&lt;=SUM($G148:AI148)*$E148,SUM($G148:AI148)-SUM($AK148:BL148),ROUND(SUM($G148:AI148)*$E148,2))))))</f>
        <v/>
      </c>
      <c r="BN148" s="195" t="str">
        <f>IF($C148="","",IF(AJ$129="","",IF(AJ$129="Faza inwest.",0,IF($C148=SUM($AK148:BM148),0,IF(SUM($G148:AJ148)-SUM($AK148:BM148)&lt;=SUM($G148:AJ148)*$E148,SUM($G148:AJ148)-SUM($AK148:BM148),ROUND(SUM($G148:AJ148)*$E148,2))))))</f>
        <v/>
      </c>
    </row>
    <row r="149" spans="1:66" s="70" customFormat="1">
      <c r="A149" s="94" t="str">
        <f t="shared" ref="A149" si="97">IF(A99="","",A99)</f>
        <v/>
      </c>
      <c r="B149" s="204" t="str">
        <f t="shared" si="64"/>
        <v/>
      </c>
      <c r="C149" s="205" t="str">
        <f t="shared" si="65"/>
        <v/>
      </c>
      <c r="D149" s="206" t="str">
        <f t="shared" ref="D149:E149" si="98">IF(D99="","",D99)</f>
        <v/>
      </c>
      <c r="E149" s="604" t="str">
        <f t="shared" si="98"/>
        <v/>
      </c>
      <c r="F149" s="207" t="s">
        <v>8</v>
      </c>
      <c r="G149" s="479" t="str">
        <f>IF(Dane!G118="","",Dane!G118)</f>
        <v/>
      </c>
      <c r="H149" s="479" t="str">
        <f>IF(Dane!H118="","",Dane!H118)</f>
        <v/>
      </c>
      <c r="I149" s="479" t="str">
        <f>IF(Dane!I118="","",Dane!I118)</f>
        <v/>
      </c>
      <c r="J149" s="479" t="str">
        <f>IF(Dane!J118="","",Dane!J118)</f>
        <v/>
      </c>
      <c r="K149" s="479" t="str">
        <f>IF(Dane!K118="","",Dane!K118)</f>
        <v/>
      </c>
      <c r="L149" s="479" t="str">
        <f>IF(Dane!L118="","",Dane!L118)</f>
        <v/>
      </c>
      <c r="M149" s="479" t="str">
        <f>IF(Dane!M118="","",Dane!M118)</f>
        <v/>
      </c>
      <c r="N149" s="479" t="str">
        <f>IF(Dane!N118="","",Dane!N118)</f>
        <v/>
      </c>
      <c r="O149" s="479" t="str">
        <f>IF(Dane!O118="","",Dane!O118)</f>
        <v/>
      </c>
      <c r="P149" s="479" t="str">
        <f>IF(Dane!P118="","",Dane!P118)</f>
        <v/>
      </c>
      <c r="Q149" s="479" t="str">
        <f>IF(Dane!Q118="","",Dane!Q118)</f>
        <v/>
      </c>
      <c r="R149" s="479" t="str">
        <f>IF(Dane!R118="","",Dane!R118)</f>
        <v/>
      </c>
      <c r="S149" s="479" t="str">
        <f>IF(Dane!S118="","",Dane!S118)</f>
        <v/>
      </c>
      <c r="T149" s="479" t="str">
        <f>IF(Dane!T118="","",Dane!T118)</f>
        <v/>
      </c>
      <c r="U149" s="479" t="str">
        <f>IF(Dane!U118="","",Dane!U118)</f>
        <v/>
      </c>
      <c r="V149" s="479" t="str">
        <f>IF(Dane!V118="","",Dane!V118)</f>
        <v/>
      </c>
      <c r="W149" s="479" t="str">
        <f>IF(Dane!W118="","",Dane!W118)</f>
        <v/>
      </c>
      <c r="X149" s="479" t="str">
        <f>IF(Dane!X118="","",Dane!X118)</f>
        <v/>
      </c>
      <c r="Y149" s="479" t="str">
        <f>IF(Dane!Y118="","",Dane!Y118)</f>
        <v/>
      </c>
      <c r="Z149" s="479" t="str">
        <f>IF(Dane!Z118="","",Dane!Z118)</f>
        <v/>
      </c>
      <c r="AA149" s="479" t="str">
        <f>IF(Dane!AA118="","",Dane!AA118)</f>
        <v/>
      </c>
      <c r="AB149" s="479" t="str">
        <f>IF(Dane!AB118="","",Dane!AB118)</f>
        <v/>
      </c>
      <c r="AC149" s="479" t="str">
        <f>IF(Dane!AC118="","",Dane!AC118)</f>
        <v/>
      </c>
      <c r="AD149" s="479" t="str">
        <f>IF(Dane!AD118="","",Dane!AD118)</f>
        <v/>
      </c>
      <c r="AE149" s="479" t="str">
        <f>IF(Dane!AE118="","",Dane!AE118)</f>
        <v/>
      </c>
      <c r="AF149" s="479" t="str">
        <f>IF(Dane!AF118="","",Dane!AF118)</f>
        <v/>
      </c>
      <c r="AG149" s="479" t="str">
        <f>IF(Dane!AG118="","",Dane!AG118)</f>
        <v/>
      </c>
      <c r="AH149" s="479" t="str">
        <f>IF(Dane!AH118="","",Dane!AH118)</f>
        <v/>
      </c>
      <c r="AI149" s="479" t="str">
        <f>IF(Dane!AI118="","",Dane!AI118)</f>
        <v/>
      </c>
      <c r="AJ149" s="479" t="str">
        <f>IF(Dane!AJ118="","",Dane!AJ118)</f>
        <v/>
      </c>
      <c r="AK149" s="195" t="str">
        <f>IF($C149="","",IF(H$80="","",IF(G$80="Faza inwest.",0,ROUND(SUM($G149:G149)*$E149,2))))</f>
        <v/>
      </c>
      <c r="AL149" s="195" t="str">
        <f>IF($C149="","",IF(H$129="","",IF(H$129="Faza inwest.",0,IF($C149=SUM($AK149:AK149),0,IF(SUM($G149:H149)-SUM($AK149:AK149)&lt;=SUM($G149:H149)*$E149,SUM($G149:H149)-SUM($AK149:AK149),ROUND(SUM($G149:H149)*$E149,2))))))</f>
        <v/>
      </c>
      <c r="AM149" s="195" t="str">
        <f>IF($C149="","",IF(I$129="","",IF(I$129="Faza inwest.",0,IF($C149=SUM($AK149:AL149),0,IF(SUM($G149:I149)-SUM($AK149:AL149)&lt;=SUM($G149:I149)*$E149,SUM($G149:I149)-SUM($AK149:AL149),ROUND(SUM($G149:I149)*$E149,2))))))</f>
        <v/>
      </c>
      <c r="AN149" s="195" t="str">
        <f>IF($C149="","",IF(J$129="","",IF(J$129="Faza inwest.",0,IF($C149=SUM($AK149:AM149),0,IF(SUM($G149:J149)-SUM($AK149:AM149)&lt;=SUM($G149:J149)*$E149,SUM($G149:J149)-SUM($AK149:AM149),ROUND(SUM($G149:J149)*$E149,2))))))</f>
        <v/>
      </c>
      <c r="AO149" s="195" t="str">
        <f>IF($C149="","",IF(K$129="","",IF(K$129="Faza inwest.",0,IF($C149=SUM($AK149:AN149),0,IF(SUM($G149:K149)-SUM($AK149:AN149)&lt;=SUM($G149:K149)*$E149,SUM($G149:K149)-SUM($AK149:AN149),ROUND(SUM($G149:K149)*$E149,2))))))</f>
        <v/>
      </c>
      <c r="AP149" s="195" t="str">
        <f>IF($C149="","",IF(L$129="","",IF(L$129="Faza inwest.",0,IF($C149=SUM($AK149:AO149),0,IF(SUM($G149:L149)-SUM($AK149:AO149)&lt;=SUM($G149:L149)*$E149,SUM($G149:L149)-SUM($AK149:AO149),ROUND(SUM($G149:L149)*$E149,2))))))</f>
        <v/>
      </c>
      <c r="AQ149" s="195" t="str">
        <f>IF($C149="","",IF(M$129="","",IF(M$129="Faza inwest.",0,IF($C149=SUM($AK149:AP149),0,IF(SUM($G149:M149)-SUM($AK149:AP149)&lt;=SUM($G149:M149)*$E149,SUM($G149:M149)-SUM($AK149:AP149),ROUND(SUM($G149:M149)*$E149,2))))))</f>
        <v/>
      </c>
      <c r="AR149" s="195" t="str">
        <f>IF($C149="","",IF(N$129="","",IF(N$129="Faza inwest.",0,IF($C149=SUM($AK149:AQ149),0,IF(SUM($G149:N149)-SUM($AK149:AQ149)&lt;=SUM($G149:N149)*$E149,SUM($G149:N149)-SUM($AK149:AQ149),ROUND(SUM($G149:N149)*$E149,2))))))</f>
        <v/>
      </c>
      <c r="AS149" s="195" t="str">
        <f>IF($C149="","",IF(O$129="","",IF(O$129="Faza inwest.",0,IF($C149=SUM($AK149:AR149),0,IF(SUM($G149:O149)-SUM($AK149:AR149)&lt;=SUM($G149:O149)*$E149,SUM($G149:O149)-SUM($AK149:AR149),ROUND(SUM($G149:O149)*$E149,2))))))</f>
        <v/>
      </c>
      <c r="AT149" s="195" t="str">
        <f>IF($C149="","",IF(P$129="","",IF(P$129="Faza inwest.",0,IF($C149=SUM($AK149:AS149),0,IF(SUM($G149:P149)-SUM($AK149:AS149)&lt;=SUM($G149:P149)*$E149,SUM($G149:P149)-SUM($AK149:AS149),ROUND(SUM($G149:P149)*$E149,2))))))</f>
        <v/>
      </c>
      <c r="AU149" s="195" t="str">
        <f>IF($C149="","",IF(Q$129="","",IF(Q$129="Faza inwest.",0,IF($C149=SUM($AK149:AT149),0,IF(SUM($G149:Q149)-SUM($AK149:AT149)&lt;=SUM($G149:Q149)*$E149,SUM($G149:Q149)-SUM($AK149:AT149),ROUND(SUM($G149:Q149)*$E149,2))))))</f>
        <v/>
      </c>
      <c r="AV149" s="195" t="str">
        <f>IF($C149="","",IF(R$129="","",IF(R$129="Faza inwest.",0,IF($C149=SUM($AK149:AU149),0,IF(SUM($G149:R149)-SUM($AK149:AU149)&lt;=SUM($G149:R149)*$E149,SUM($G149:R149)-SUM($AK149:AU149),ROUND(SUM($G149:R149)*$E149,2))))))</f>
        <v/>
      </c>
      <c r="AW149" s="195" t="str">
        <f>IF($C149="","",IF(S$129="","",IF(S$129="Faza inwest.",0,IF($C149=SUM($AK149:AV149),0,IF(SUM($G149:S149)-SUM($AK149:AV149)&lt;=SUM($G149:S149)*$E149,SUM($G149:S149)-SUM($AK149:AV149),ROUND(SUM($G149:S149)*$E149,2))))))</f>
        <v/>
      </c>
      <c r="AX149" s="195" t="str">
        <f>IF($C149="","",IF(T$129="","",IF(T$129="Faza inwest.",0,IF($C149=SUM($AK149:AW149),0,IF(SUM($G149:T149)-SUM($AK149:AW149)&lt;=SUM($G149:T149)*$E149,SUM($G149:T149)-SUM($AK149:AW149),ROUND(SUM($G149:T149)*$E149,2))))))</f>
        <v/>
      </c>
      <c r="AY149" s="195" t="str">
        <f>IF($C149="","",IF(U$129="","",IF(U$129="Faza inwest.",0,IF($C149=SUM($AK149:AX149),0,IF(SUM($G149:U149)-SUM($AK149:AX149)&lt;=SUM($G149:U149)*$E149,SUM($G149:U149)-SUM($AK149:AX149),ROUND(SUM($G149:U149)*$E149,2))))))</f>
        <v/>
      </c>
      <c r="AZ149" s="195" t="str">
        <f>IF($C149="","",IF(V$129="","",IF(V$129="Faza inwest.",0,IF($C149=SUM($AK149:AY149),0,IF(SUM($G149:V149)-SUM($AK149:AY149)&lt;=SUM($G149:V149)*$E149,SUM($G149:V149)-SUM($AK149:AY149),ROUND(SUM($G149:V149)*$E149,2))))))</f>
        <v/>
      </c>
      <c r="BA149" s="195" t="str">
        <f>IF($C149="","",IF(W$129="","",IF(W$129="Faza inwest.",0,IF($C149=SUM($AK149:AZ149),0,IF(SUM($G149:W149)-SUM($AK149:AZ149)&lt;=SUM($G149:W149)*$E149,SUM($G149:W149)-SUM($AK149:AZ149),ROUND(SUM($G149:W149)*$E149,2))))))</f>
        <v/>
      </c>
      <c r="BB149" s="195" t="str">
        <f>IF($C149="","",IF(X$129="","",IF(X$129="Faza inwest.",0,IF($C149=SUM($AK149:BA149),0,IF(SUM($G149:X149)-SUM($AK149:BA149)&lt;=SUM($G149:X149)*$E149,SUM($G149:X149)-SUM($AK149:BA149),ROUND(SUM($G149:X149)*$E149,2))))))</f>
        <v/>
      </c>
      <c r="BC149" s="195" t="str">
        <f>IF($C149="","",IF(Y$129="","",IF(Y$129="Faza inwest.",0,IF($C149=SUM($AK149:BB149),0,IF(SUM($G149:Y149)-SUM($AK149:BB149)&lt;=SUM($G149:Y149)*$E149,SUM($G149:Y149)-SUM($AK149:BB149),ROUND(SUM($G149:Y149)*$E149,2))))))</f>
        <v/>
      </c>
      <c r="BD149" s="195" t="str">
        <f>IF($C149="","",IF(Z$129="","",IF(Z$129="Faza inwest.",0,IF($C149=SUM($AK149:BC149),0,IF(SUM($G149:Z149)-SUM($AK149:BC149)&lt;=SUM($G149:Z149)*$E149,SUM($G149:Z149)-SUM($AK149:BC149),ROUND(SUM($G149:Z149)*$E149,2))))))</f>
        <v/>
      </c>
      <c r="BE149" s="195" t="str">
        <f>IF($C149="","",IF(AA$129="","",IF(AA$129="Faza inwest.",0,IF($C149=SUM($AK149:BD149),0,IF(SUM($G149:AA149)-SUM($AK149:BD149)&lt;=SUM($G149:AA149)*$E149,SUM($G149:AA149)-SUM($AK149:BD149),ROUND(SUM($G149:AA149)*$E149,2))))))</f>
        <v/>
      </c>
      <c r="BF149" s="195" t="str">
        <f>IF($C149="","",IF(AB$129="","",IF(AB$129="Faza inwest.",0,IF($C149=SUM($AK149:BE149),0,IF(SUM($G149:AB149)-SUM($AK149:BE149)&lt;=SUM($G149:AB149)*$E149,SUM($G149:AB149)-SUM($AK149:BE149),ROUND(SUM($G149:AB149)*$E149,2))))))</f>
        <v/>
      </c>
      <c r="BG149" s="195" t="str">
        <f>IF($C149="","",IF(AC$129="","",IF(AC$129="Faza inwest.",0,IF($C149=SUM($AK149:BF149),0,IF(SUM($G149:AC149)-SUM($AK149:BF149)&lt;=SUM($G149:AC149)*$E149,SUM($G149:AC149)-SUM($AK149:BF149),ROUND(SUM($G149:AC149)*$E149,2))))))</f>
        <v/>
      </c>
      <c r="BH149" s="195" t="str">
        <f>IF($C149="","",IF(AD$129="","",IF(AD$129="Faza inwest.",0,IF($C149=SUM($AK149:BG149),0,IF(SUM($G149:AD149)-SUM($AK149:BG149)&lt;=SUM($G149:AD149)*$E149,SUM($G149:AD149)-SUM($AK149:BG149),ROUND(SUM($G149:AD149)*$E149,2))))))</f>
        <v/>
      </c>
      <c r="BI149" s="195" t="str">
        <f>IF($C149="","",IF(AE$129="","",IF(AE$129="Faza inwest.",0,IF($C149=SUM($AK149:BH149),0,IF(SUM($G149:AE149)-SUM($AK149:BH149)&lt;=SUM($G149:AE149)*$E149,SUM($G149:AE149)-SUM($AK149:BH149),ROUND(SUM($G149:AE149)*$E149,2))))))</f>
        <v/>
      </c>
      <c r="BJ149" s="195" t="str">
        <f>IF($C149="","",IF(AF$129="","",IF(AF$129="Faza inwest.",0,IF($C149=SUM($AK149:BI149),0,IF(SUM($G149:AF149)-SUM($AK149:BI149)&lt;=SUM($G149:AF149)*$E149,SUM($G149:AF149)-SUM($AK149:BI149),ROUND(SUM($G149:AF149)*$E149,2))))))</f>
        <v/>
      </c>
      <c r="BK149" s="195" t="str">
        <f>IF($C149="","",IF(AG$129="","",IF(AG$129="Faza inwest.",0,IF($C149=SUM($AK149:BJ149),0,IF(SUM($G149:AG149)-SUM($AK149:BJ149)&lt;=SUM($G149:AG149)*$E149,SUM($G149:AG149)-SUM($AK149:BJ149),ROUND(SUM($G149:AG149)*$E149,2))))))</f>
        <v/>
      </c>
      <c r="BL149" s="195" t="str">
        <f>IF($C149="","",IF(AH$129="","",IF(AH$129="Faza inwest.",0,IF($C149=SUM($AK149:BK149),0,IF(SUM($G149:AH149)-SUM($AK149:BK149)&lt;=SUM($G149:AH149)*$E149,SUM($G149:AH149)-SUM($AK149:BK149),ROUND(SUM($G149:AH149)*$E149,2))))))</f>
        <v/>
      </c>
      <c r="BM149" s="195" t="str">
        <f>IF($C149="","",IF(AI$129="","",IF(AI$129="Faza inwest.",0,IF($C149=SUM($AK149:BL149),0,IF(SUM($G149:AI149)-SUM($AK149:BL149)&lt;=SUM($G149:AI149)*$E149,SUM($G149:AI149)-SUM($AK149:BL149),ROUND(SUM($G149:AI149)*$E149,2))))))</f>
        <v/>
      </c>
      <c r="BN149" s="195" t="str">
        <f>IF($C149="","",IF(AJ$129="","",IF(AJ$129="Faza inwest.",0,IF($C149=SUM($AK149:BM149),0,IF(SUM($G149:AJ149)-SUM($AK149:BM149)&lt;=SUM($G149:AJ149)*$E149,SUM($G149:AJ149)-SUM($AK149:BM149),ROUND(SUM($G149:AJ149)*$E149,2))))))</f>
        <v/>
      </c>
    </row>
    <row r="150" spans="1:66" s="70" customFormat="1">
      <c r="A150" s="94" t="str">
        <f t="shared" ref="A150" si="99">IF(A100="","",A100)</f>
        <v/>
      </c>
      <c r="B150" s="204" t="str">
        <f t="shared" si="64"/>
        <v/>
      </c>
      <c r="C150" s="205" t="str">
        <f t="shared" si="65"/>
        <v/>
      </c>
      <c r="D150" s="206" t="str">
        <f t="shared" ref="D150:E150" si="100">IF(D100="","",D100)</f>
        <v/>
      </c>
      <c r="E150" s="604" t="str">
        <f t="shared" si="100"/>
        <v/>
      </c>
      <c r="F150" s="207" t="s">
        <v>8</v>
      </c>
      <c r="G150" s="479" t="str">
        <f>IF(Dane!G119="","",Dane!G119)</f>
        <v/>
      </c>
      <c r="H150" s="479" t="str">
        <f>IF(Dane!H119="","",Dane!H119)</f>
        <v/>
      </c>
      <c r="I150" s="479" t="str">
        <f>IF(Dane!I119="","",Dane!I119)</f>
        <v/>
      </c>
      <c r="J150" s="479" t="str">
        <f>IF(Dane!J119="","",Dane!J119)</f>
        <v/>
      </c>
      <c r="K150" s="479" t="str">
        <f>IF(Dane!K119="","",Dane!K119)</f>
        <v/>
      </c>
      <c r="L150" s="479" t="str">
        <f>IF(Dane!L119="","",Dane!L119)</f>
        <v/>
      </c>
      <c r="M150" s="479" t="str">
        <f>IF(Dane!M119="","",Dane!M119)</f>
        <v/>
      </c>
      <c r="N150" s="479" t="str">
        <f>IF(Dane!N119="","",Dane!N119)</f>
        <v/>
      </c>
      <c r="O150" s="479" t="str">
        <f>IF(Dane!O119="","",Dane!O119)</f>
        <v/>
      </c>
      <c r="P150" s="479" t="str">
        <f>IF(Dane!P119="","",Dane!P119)</f>
        <v/>
      </c>
      <c r="Q150" s="479" t="str">
        <f>IF(Dane!Q119="","",Dane!Q119)</f>
        <v/>
      </c>
      <c r="R150" s="479" t="str">
        <f>IF(Dane!R119="","",Dane!R119)</f>
        <v/>
      </c>
      <c r="S150" s="479" t="str">
        <f>IF(Dane!S119="","",Dane!S119)</f>
        <v/>
      </c>
      <c r="T150" s="479" t="str">
        <f>IF(Dane!T119="","",Dane!T119)</f>
        <v/>
      </c>
      <c r="U150" s="479" t="str">
        <f>IF(Dane!U119="","",Dane!U119)</f>
        <v/>
      </c>
      <c r="V150" s="479" t="str">
        <f>IF(Dane!V119="","",Dane!V119)</f>
        <v/>
      </c>
      <c r="W150" s="479" t="str">
        <f>IF(Dane!W119="","",Dane!W119)</f>
        <v/>
      </c>
      <c r="X150" s="479" t="str">
        <f>IF(Dane!X119="","",Dane!X119)</f>
        <v/>
      </c>
      <c r="Y150" s="479" t="str">
        <f>IF(Dane!Y119="","",Dane!Y119)</f>
        <v/>
      </c>
      <c r="Z150" s="479" t="str">
        <f>IF(Dane!Z119="","",Dane!Z119)</f>
        <v/>
      </c>
      <c r="AA150" s="479" t="str">
        <f>IF(Dane!AA119="","",Dane!AA119)</f>
        <v/>
      </c>
      <c r="AB150" s="479" t="str">
        <f>IF(Dane!AB119="","",Dane!AB119)</f>
        <v/>
      </c>
      <c r="AC150" s="479" t="str">
        <f>IF(Dane!AC119="","",Dane!AC119)</f>
        <v/>
      </c>
      <c r="AD150" s="479" t="str">
        <f>IF(Dane!AD119="","",Dane!AD119)</f>
        <v/>
      </c>
      <c r="AE150" s="479" t="str">
        <f>IF(Dane!AE119="","",Dane!AE119)</f>
        <v/>
      </c>
      <c r="AF150" s="479" t="str">
        <f>IF(Dane!AF119="","",Dane!AF119)</f>
        <v/>
      </c>
      <c r="AG150" s="479" t="str">
        <f>IF(Dane!AG119="","",Dane!AG119)</f>
        <v/>
      </c>
      <c r="AH150" s="479" t="str">
        <f>IF(Dane!AH119="","",Dane!AH119)</f>
        <v/>
      </c>
      <c r="AI150" s="479" t="str">
        <f>IF(Dane!AI119="","",Dane!AI119)</f>
        <v/>
      </c>
      <c r="AJ150" s="479" t="str">
        <f>IF(Dane!AJ119="","",Dane!AJ119)</f>
        <v/>
      </c>
      <c r="AK150" s="195" t="str">
        <f>IF($C150="","",IF(H$80="","",IF(G$80="Faza inwest.",0,ROUND(SUM($G150:G150)*$E150,2))))</f>
        <v/>
      </c>
      <c r="AL150" s="195" t="str">
        <f>IF($C150="","",IF(H$129="","",IF(H$129="Faza inwest.",0,IF($C150=SUM($AK150:AK150),0,IF(SUM($G150:H150)-SUM($AK150:AK150)&lt;=SUM($G150:H150)*$E150,SUM($G150:H150)-SUM($AK150:AK150),ROUND(SUM($G150:H150)*$E150,2))))))</f>
        <v/>
      </c>
      <c r="AM150" s="195" t="str">
        <f>IF($C150="","",IF(I$129="","",IF(I$129="Faza inwest.",0,IF($C150=SUM($AK150:AL150),0,IF(SUM($G150:I150)-SUM($AK150:AL150)&lt;=SUM($G150:I150)*$E150,SUM($G150:I150)-SUM($AK150:AL150),ROUND(SUM($G150:I150)*$E150,2))))))</f>
        <v/>
      </c>
      <c r="AN150" s="195" t="str">
        <f>IF($C150="","",IF(J$129="","",IF(J$129="Faza inwest.",0,IF($C150=SUM($AK150:AM150),0,IF(SUM($G150:J150)-SUM($AK150:AM150)&lt;=SUM($G150:J150)*$E150,SUM($G150:J150)-SUM($AK150:AM150),ROUND(SUM($G150:J150)*$E150,2))))))</f>
        <v/>
      </c>
      <c r="AO150" s="195" t="str">
        <f>IF($C150="","",IF(K$129="","",IF(K$129="Faza inwest.",0,IF($C150=SUM($AK150:AN150),0,IF(SUM($G150:K150)-SUM($AK150:AN150)&lt;=SUM($G150:K150)*$E150,SUM($G150:K150)-SUM($AK150:AN150),ROUND(SUM($G150:K150)*$E150,2))))))</f>
        <v/>
      </c>
      <c r="AP150" s="195" t="str">
        <f>IF($C150="","",IF(L$129="","",IF(L$129="Faza inwest.",0,IF($C150=SUM($AK150:AO150),0,IF(SUM($G150:L150)-SUM($AK150:AO150)&lt;=SUM($G150:L150)*$E150,SUM($G150:L150)-SUM($AK150:AO150),ROUND(SUM($G150:L150)*$E150,2))))))</f>
        <v/>
      </c>
      <c r="AQ150" s="195" t="str">
        <f>IF($C150="","",IF(M$129="","",IF(M$129="Faza inwest.",0,IF($C150=SUM($AK150:AP150),0,IF(SUM($G150:M150)-SUM($AK150:AP150)&lt;=SUM($G150:M150)*$E150,SUM($G150:M150)-SUM($AK150:AP150),ROUND(SUM($G150:M150)*$E150,2))))))</f>
        <v/>
      </c>
      <c r="AR150" s="195" t="str">
        <f>IF($C150="","",IF(N$129="","",IF(N$129="Faza inwest.",0,IF($C150=SUM($AK150:AQ150),0,IF(SUM($G150:N150)-SUM($AK150:AQ150)&lt;=SUM($G150:N150)*$E150,SUM($G150:N150)-SUM($AK150:AQ150),ROUND(SUM($G150:N150)*$E150,2))))))</f>
        <v/>
      </c>
      <c r="AS150" s="195" t="str">
        <f>IF($C150="","",IF(O$129="","",IF(O$129="Faza inwest.",0,IF($C150=SUM($AK150:AR150),0,IF(SUM($G150:O150)-SUM($AK150:AR150)&lt;=SUM($G150:O150)*$E150,SUM($G150:O150)-SUM($AK150:AR150),ROUND(SUM($G150:O150)*$E150,2))))))</f>
        <v/>
      </c>
      <c r="AT150" s="195" t="str">
        <f>IF($C150="","",IF(P$129="","",IF(P$129="Faza inwest.",0,IF($C150=SUM($AK150:AS150),0,IF(SUM($G150:P150)-SUM($AK150:AS150)&lt;=SUM($G150:P150)*$E150,SUM($G150:P150)-SUM($AK150:AS150),ROUND(SUM($G150:P150)*$E150,2))))))</f>
        <v/>
      </c>
      <c r="AU150" s="195" t="str">
        <f>IF($C150="","",IF(Q$129="","",IF(Q$129="Faza inwest.",0,IF($C150=SUM($AK150:AT150),0,IF(SUM($G150:Q150)-SUM($AK150:AT150)&lt;=SUM($G150:Q150)*$E150,SUM($G150:Q150)-SUM($AK150:AT150),ROUND(SUM($G150:Q150)*$E150,2))))))</f>
        <v/>
      </c>
      <c r="AV150" s="195" t="str">
        <f>IF($C150="","",IF(R$129="","",IF(R$129="Faza inwest.",0,IF($C150=SUM($AK150:AU150),0,IF(SUM($G150:R150)-SUM($AK150:AU150)&lt;=SUM($G150:R150)*$E150,SUM($G150:R150)-SUM($AK150:AU150),ROUND(SUM($G150:R150)*$E150,2))))))</f>
        <v/>
      </c>
      <c r="AW150" s="195" t="str">
        <f>IF($C150="","",IF(S$129="","",IF(S$129="Faza inwest.",0,IF($C150=SUM($AK150:AV150),0,IF(SUM($G150:S150)-SUM($AK150:AV150)&lt;=SUM($G150:S150)*$E150,SUM($G150:S150)-SUM($AK150:AV150),ROUND(SUM($G150:S150)*$E150,2))))))</f>
        <v/>
      </c>
      <c r="AX150" s="195" t="str">
        <f>IF($C150="","",IF(T$129="","",IF(T$129="Faza inwest.",0,IF($C150=SUM($AK150:AW150),0,IF(SUM($G150:T150)-SUM($AK150:AW150)&lt;=SUM($G150:T150)*$E150,SUM($G150:T150)-SUM($AK150:AW150),ROUND(SUM($G150:T150)*$E150,2))))))</f>
        <v/>
      </c>
      <c r="AY150" s="195" t="str">
        <f>IF($C150="","",IF(U$129="","",IF(U$129="Faza inwest.",0,IF($C150=SUM($AK150:AX150),0,IF(SUM($G150:U150)-SUM($AK150:AX150)&lt;=SUM($G150:U150)*$E150,SUM($G150:U150)-SUM($AK150:AX150),ROUND(SUM($G150:U150)*$E150,2))))))</f>
        <v/>
      </c>
      <c r="AZ150" s="195" t="str">
        <f>IF($C150="","",IF(V$129="","",IF(V$129="Faza inwest.",0,IF($C150=SUM($AK150:AY150),0,IF(SUM($G150:V150)-SUM($AK150:AY150)&lt;=SUM($G150:V150)*$E150,SUM($G150:V150)-SUM($AK150:AY150),ROUND(SUM($G150:V150)*$E150,2))))))</f>
        <v/>
      </c>
      <c r="BA150" s="195" t="str">
        <f>IF($C150="","",IF(W$129="","",IF(W$129="Faza inwest.",0,IF($C150=SUM($AK150:AZ150),0,IF(SUM($G150:W150)-SUM($AK150:AZ150)&lt;=SUM($G150:W150)*$E150,SUM($G150:W150)-SUM($AK150:AZ150),ROUND(SUM($G150:W150)*$E150,2))))))</f>
        <v/>
      </c>
      <c r="BB150" s="195" t="str">
        <f>IF($C150="","",IF(X$129="","",IF(X$129="Faza inwest.",0,IF($C150=SUM($AK150:BA150),0,IF(SUM($G150:X150)-SUM($AK150:BA150)&lt;=SUM($G150:X150)*$E150,SUM($G150:X150)-SUM($AK150:BA150),ROUND(SUM($G150:X150)*$E150,2))))))</f>
        <v/>
      </c>
      <c r="BC150" s="195" t="str">
        <f>IF($C150="","",IF(Y$129="","",IF(Y$129="Faza inwest.",0,IF($C150=SUM($AK150:BB150),0,IF(SUM($G150:Y150)-SUM($AK150:BB150)&lt;=SUM($G150:Y150)*$E150,SUM($G150:Y150)-SUM($AK150:BB150),ROUND(SUM($G150:Y150)*$E150,2))))))</f>
        <v/>
      </c>
      <c r="BD150" s="195" t="str">
        <f>IF($C150="","",IF(Z$129="","",IF(Z$129="Faza inwest.",0,IF($C150=SUM($AK150:BC150),0,IF(SUM($G150:Z150)-SUM($AK150:BC150)&lt;=SUM($G150:Z150)*$E150,SUM($G150:Z150)-SUM($AK150:BC150),ROUND(SUM($G150:Z150)*$E150,2))))))</f>
        <v/>
      </c>
      <c r="BE150" s="195" t="str">
        <f>IF($C150="","",IF(AA$129="","",IF(AA$129="Faza inwest.",0,IF($C150=SUM($AK150:BD150),0,IF(SUM($G150:AA150)-SUM($AK150:BD150)&lt;=SUM($G150:AA150)*$E150,SUM($G150:AA150)-SUM($AK150:BD150),ROUND(SUM($G150:AA150)*$E150,2))))))</f>
        <v/>
      </c>
      <c r="BF150" s="195" t="str">
        <f>IF($C150="","",IF(AB$129="","",IF(AB$129="Faza inwest.",0,IF($C150=SUM($AK150:BE150),0,IF(SUM($G150:AB150)-SUM($AK150:BE150)&lt;=SUM($G150:AB150)*$E150,SUM($G150:AB150)-SUM($AK150:BE150),ROUND(SUM($G150:AB150)*$E150,2))))))</f>
        <v/>
      </c>
      <c r="BG150" s="195" t="str">
        <f>IF($C150="","",IF(AC$129="","",IF(AC$129="Faza inwest.",0,IF($C150=SUM($AK150:BF150),0,IF(SUM($G150:AC150)-SUM($AK150:BF150)&lt;=SUM($G150:AC150)*$E150,SUM($G150:AC150)-SUM($AK150:BF150),ROUND(SUM($G150:AC150)*$E150,2))))))</f>
        <v/>
      </c>
      <c r="BH150" s="195" t="str">
        <f>IF($C150="","",IF(AD$129="","",IF(AD$129="Faza inwest.",0,IF($C150=SUM($AK150:BG150),0,IF(SUM($G150:AD150)-SUM($AK150:BG150)&lt;=SUM($G150:AD150)*$E150,SUM($G150:AD150)-SUM($AK150:BG150),ROUND(SUM($G150:AD150)*$E150,2))))))</f>
        <v/>
      </c>
      <c r="BI150" s="195" t="str">
        <f>IF($C150="","",IF(AE$129="","",IF(AE$129="Faza inwest.",0,IF($C150=SUM($AK150:BH150),0,IF(SUM($G150:AE150)-SUM($AK150:BH150)&lt;=SUM($G150:AE150)*$E150,SUM($G150:AE150)-SUM($AK150:BH150),ROUND(SUM($G150:AE150)*$E150,2))))))</f>
        <v/>
      </c>
      <c r="BJ150" s="195" t="str">
        <f>IF($C150="","",IF(AF$129="","",IF(AF$129="Faza inwest.",0,IF($C150=SUM($AK150:BI150),0,IF(SUM($G150:AF150)-SUM($AK150:BI150)&lt;=SUM($G150:AF150)*$E150,SUM($G150:AF150)-SUM($AK150:BI150),ROUND(SUM($G150:AF150)*$E150,2))))))</f>
        <v/>
      </c>
      <c r="BK150" s="195" t="str">
        <f>IF($C150="","",IF(AG$129="","",IF(AG$129="Faza inwest.",0,IF($C150=SUM($AK150:BJ150),0,IF(SUM($G150:AG150)-SUM($AK150:BJ150)&lt;=SUM($G150:AG150)*$E150,SUM($G150:AG150)-SUM($AK150:BJ150),ROUND(SUM($G150:AG150)*$E150,2))))))</f>
        <v/>
      </c>
      <c r="BL150" s="195" t="str">
        <f>IF($C150="","",IF(AH$129="","",IF(AH$129="Faza inwest.",0,IF($C150=SUM($AK150:BK150),0,IF(SUM($G150:AH150)-SUM($AK150:BK150)&lt;=SUM($G150:AH150)*$E150,SUM($G150:AH150)-SUM($AK150:BK150),ROUND(SUM($G150:AH150)*$E150,2))))))</f>
        <v/>
      </c>
      <c r="BM150" s="195" t="str">
        <f>IF($C150="","",IF(AI$129="","",IF(AI$129="Faza inwest.",0,IF($C150=SUM($AK150:BL150),0,IF(SUM($G150:AI150)-SUM($AK150:BL150)&lt;=SUM($G150:AI150)*$E150,SUM($G150:AI150)-SUM($AK150:BL150),ROUND(SUM($G150:AI150)*$E150,2))))))</f>
        <v/>
      </c>
      <c r="BN150" s="195" t="str">
        <f>IF($C150="","",IF(AJ$129="","",IF(AJ$129="Faza inwest.",0,IF($C150=SUM($AK150:BM150),0,IF(SUM($G150:AJ150)-SUM($AK150:BM150)&lt;=SUM($G150:AJ150)*$E150,SUM($G150:AJ150)-SUM($AK150:BM150),ROUND(SUM($G150:AJ150)*$E150,2))))))</f>
        <v/>
      </c>
    </row>
    <row r="151" spans="1:66" s="70" customFormat="1">
      <c r="A151" s="94" t="str">
        <f t="shared" ref="A151" si="101">IF(A101="","",A101)</f>
        <v/>
      </c>
      <c r="B151" s="209" t="str">
        <f t="shared" si="64"/>
        <v/>
      </c>
      <c r="C151" s="210" t="str">
        <f t="shared" si="65"/>
        <v/>
      </c>
      <c r="D151" s="211" t="str">
        <f t="shared" ref="D151:E151" si="102">IF(D101="","",D101)</f>
        <v/>
      </c>
      <c r="E151" s="605" t="str">
        <f t="shared" si="102"/>
        <v/>
      </c>
      <c r="F151" s="212" t="s">
        <v>8</v>
      </c>
      <c r="G151" s="480" t="str">
        <f>IF(Dane!G120="","",Dane!G120)</f>
        <v/>
      </c>
      <c r="H151" s="480" t="str">
        <f>IF(Dane!H120="","",Dane!H120)</f>
        <v/>
      </c>
      <c r="I151" s="480" t="str">
        <f>IF(Dane!I120="","",Dane!I120)</f>
        <v/>
      </c>
      <c r="J151" s="480" t="str">
        <f>IF(Dane!J120="","",Dane!J120)</f>
        <v/>
      </c>
      <c r="K151" s="480" t="str">
        <f>IF(Dane!K120="","",Dane!K120)</f>
        <v/>
      </c>
      <c r="L151" s="480" t="str">
        <f>IF(Dane!L120="","",Dane!L120)</f>
        <v/>
      </c>
      <c r="M151" s="480" t="str">
        <f>IF(Dane!M120="","",Dane!M120)</f>
        <v/>
      </c>
      <c r="N151" s="480" t="str">
        <f>IF(Dane!N120="","",Dane!N120)</f>
        <v/>
      </c>
      <c r="O151" s="480" t="str">
        <f>IF(Dane!O120="","",Dane!O120)</f>
        <v/>
      </c>
      <c r="P151" s="480" t="str">
        <f>IF(Dane!P120="","",Dane!P120)</f>
        <v/>
      </c>
      <c r="Q151" s="480" t="str">
        <f>IF(Dane!Q120="","",Dane!Q120)</f>
        <v/>
      </c>
      <c r="R151" s="480" t="str">
        <f>IF(Dane!R120="","",Dane!R120)</f>
        <v/>
      </c>
      <c r="S151" s="480" t="str">
        <f>IF(Dane!S120="","",Dane!S120)</f>
        <v/>
      </c>
      <c r="T151" s="480" t="str">
        <f>IF(Dane!T120="","",Dane!T120)</f>
        <v/>
      </c>
      <c r="U151" s="480" t="str">
        <f>IF(Dane!U120="","",Dane!U120)</f>
        <v/>
      </c>
      <c r="V151" s="480" t="str">
        <f>IF(Dane!V120="","",Dane!V120)</f>
        <v/>
      </c>
      <c r="W151" s="480" t="str">
        <f>IF(Dane!W120="","",Dane!W120)</f>
        <v/>
      </c>
      <c r="X151" s="480" t="str">
        <f>IF(Dane!X120="","",Dane!X120)</f>
        <v/>
      </c>
      <c r="Y151" s="480" t="str">
        <f>IF(Dane!Y120="","",Dane!Y120)</f>
        <v/>
      </c>
      <c r="Z151" s="480" t="str">
        <f>IF(Dane!Z120="","",Dane!Z120)</f>
        <v/>
      </c>
      <c r="AA151" s="480" t="str">
        <f>IF(Dane!AA120="","",Dane!AA120)</f>
        <v/>
      </c>
      <c r="AB151" s="480" t="str">
        <f>IF(Dane!AB120="","",Dane!AB120)</f>
        <v/>
      </c>
      <c r="AC151" s="480" t="str">
        <f>IF(Dane!AC120="","",Dane!AC120)</f>
        <v/>
      </c>
      <c r="AD151" s="480" t="str">
        <f>IF(Dane!AD120="","",Dane!AD120)</f>
        <v/>
      </c>
      <c r="AE151" s="480" t="str">
        <f>IF(Dane!AE120="","",Dane!AE120)</f>
        <v/>
      </c>
      <c r="AF151" s="480" t="str">
        <f>IF(Dane!AF120="","",Dane!AF120)</f>
        <v/>
      </c>
      <c r="AG151" s="480" t="str">
        <f>IF(Dane!AG120="","",Dane!AG120)</f>
        <v/>
      </c>
      <c r="AH151" s="480" t="str">
        <f>IF(Dane!AH120="","",Dane!AH120)</f>
        <v/>
      </c>
      <c r="AI151" s="480" t="str">
        <f>IF(Dane!AI120="","",Dane!AI120)</f>
        <v/>
      </c>
      <c r="AJ151" s="480" t="str">
        <f>IF(Dane!AJ120="","",Dane!AJ120)</f>
        <v/>
      </c>
      <c r="AK151" s="197" t="str">
        <f>IF($C151="","",IF(H$80="","",IF(G$80="Faza inwest.",0,ROUND(SUM($G151:G151)*$E151,2))))</f>
        <v/>
      </c>
      <c r="AL151" s="197" t="str">
        <f>IF($C151="","",IF(H$129="","",IF(H$129="Faza inwest.",0,IF($C151=SUM($AK151:AK151),0,IF(SUM($G151:H151)-SUM($AK151:AK151)&lt;=SUM($G151:H151)*$E151,SUM($G151:H151)-SUM($AK151:AK151),ROUND(SUM($G151:H151)*$E151,2))))))</f>
        <v/>
      </c>
      <c r="AM151" s="197" t="str">
        <f>IF($C151="","",IF(I$129="","",IF(I$129="Faza inwest.",0,IF($C151=SUM($AK151:AL151),0,IF(SUM($G151:I151)-SUM($AK151:AL151)&lt;=SUM($G151:I151)*$E151,SUM($G151:I151)-SUM($AK151:AL151),ROUND(SUM($G151:I151)*$E151,2))))))</f>
        <v/>
      </c>
      <c r="AN151" s="197" t="str">
        <f>IF($C151="","",IF(J$129="","",IF(J$129="Faza inwest.",0,IF($C151=SUM($AK151:AM151),0,IF(SUM($G151:J151)-SUM($AK151:AM151)&lt;=SUM($G151:J151)*$E151,SUM($G151:J151)-SUM($AK151:AM151),ROUND(SUM($G151:J151)*$E151,2))))))</f>
        <v/>
      </c>
      <c r="AO151" s="197" t="str">
        <f>IF($C151="","",IF(K$129="","",IF(K$129="Faza inwest.",0,IF($C151=SUM($AK151:AN151),0,IF(SUM($G151:K151)-SUM($AK151:AN151)&lt;=SUM($G151:K151)*$E151,SUM($G151:K151)-SUM($AK151:AN151),ROUND(SUM($G151:K151)*$E151,2))))))</f>
        <v/>
      </c>
      <c r="AP151" s="197" t="str">
        <f>IF($C151="","",IF(L$129="","",IF(L$129="Faza inwest.",0,IF($C151=SUM($AK151:AO151),0,IF(SUM($G151:L151)-SUM($AK151:AO151)&lt;=SUM($G151:L151)*$E151,SUM($G151:L151)-SUM($AK151:AO151),ROUND(SUM($G151:L151)*$E151,2))))))</f>
        <v/>
      </c>
      <c r="AQ151" s="197" t="str">
        <f>IF($C151="","",IF(M$129="","",IF(M$129="Faza inwest.",0,IF($C151=SUM($AK151:AP151),0,IF(SUM($G151:M151)-SUM($AK151:AP151)&lt;=SUM($G151:M151)*$E151,SUM($G151:M151)-SUM($AK151:AP151),ROUND(SUM($G151:M151)*$E151,2))))))</f>
        <v/>
      </c>
      <c r="AR151" s="197" t="str">
        <f>IF($C151="","",IF(N$129="","",IF(N$129="Faza inwest.",0,IF($C151=SUM($AK151:AQ151),0,IF(SUM($G151:N151)-SUM($AK151:AQ151)&lt;=SUM($G151:N151)*$E151,SUM($G151:N151)-SUM($AK151:AQ151),ROUND(SUM($G151:N151)*$E151,2))))))</f>
        <v/>
      </c>
      <c r="AS151" s="197" t="str">
        <f>IF($C151="","",IF(O$129="","",IF(O$129="Faza inwest.",0,IF($C151=SUM($AK151:AR151),0,IF(SUM($G151:O151)-SUM($AK151:AR151)&lt;=SUM($G151:O151)*$E151,SUM($G151:O151)-SUM($AK151:AR151),ROUND(SUM($G151:O151)*$E151,2))))))</f>
        <v/>
      </c>
      <c r="AT151" s="197" t="str">
        <f>IF($C151="","",IF(P$129="","",IF(P$129="Faza inwest.",0,IF($C151=SUM($AK151:AS151),0,IF(SUM($G151:P151)-SUM($AK151:AS151)&lt;=SUM($G151:P151)*$E151,SUM($G151:P151)-SUM($AK151:AS151),ROUND(SUM($G151:P151)*$E151,2))))))</f>
        <v/>
      </c>
      <c r="AU151" s="197" t="str">
        <f>IF($C151="","",IF(Q$129="","",IF(Q$129="Faza inwest.",0,IF($C151=SUM($AK151:AT151),0,IF(SUM($G151:Q151)-SUM($AK151:AT151)&lt;=SUM($G151:Q151)*$E151,SUM($G151:Q151)-SUM($AK151:AT151),ROUND(SUM($G151:Q151)*$E151,2))))))</f>
        <v/>
      </c>
      <c r="AV151" s="197" t="str">
        <f>IF($C151="","",IF(R$129="","",IF(R$129="Faza inwest.",0,IF($C151=SUM($AK151:AU151),0,IF(SUM($G151:R151)-SUM($AK151:AU151)&lt;=SUM($G151:R151)*$E151,SUM($G151:R151)-SUM($AK151:AU151),ROUND(SUM($G151:R151)*$E151,2))))))</f>
        <v/>
      </c>
      <c r="AW151" s="197" t="str">
        <f>IF($C151="","",IF(S$129="","",IF(S$129="Faza inwest.",0,IF($C151=SUM($AK151:AV151),0,IF(SUM($G151:S151)-SUM($AK151:AV151)&lt;=SUM($G151:S151)*$E151,SUM($G151:S151)-SUM($AK151:AV151),ROUND(SUM($G151:S151)*$E151,2))))))</f>
        <v/>
      </c>
      <c r="AX151" s="197" t="str">
        <f>IF($C151="","",IF(T$129="","",IF(T$129="Faza inwest.",0,IF($C151=SUM($AK151:AW151),0,IF(SUM($G151:T151)-SUM($AK151:AW151)&lt;=SUM($G151:T151)*$E151,SUM($G151:T151)-SUM($AK151:AW151),ROUND(SUM($G151:T151)*$E151,2))))))</f>
        <v/>
      </c>
      <c r="AY151" s="197" t="str">
        <f>IF($C151="","",IF(U$129="","",IF(U$129="Faza inwest.",0,IF($C151=SUM($AK151:AX151),0,IF(SUM($G151:U151)-SUM($AK151:AX151)&lt;=SUM($G151:U151)*$E151,SUM($G151:U151)-SUM($AK151:AX151),ROUND(SUM($G151:U151)*$E151,2))))))</f>
        <v/>
      </c>
      <c r="AZ151" s="197" t="str">
        <f>IF($C151="","",IF(V$129="","",IF(V$129="Faza inwest.",0,IF($C151=SUM($AK151:AY151),0,IF(SUM($G151:V151)-SUM($AK151:AY151)&lt;=SUM($G151:V151)*$E151,SUM($G151:V151)-SUM($AK151:AY151),ROUND(SUM($G151:V151)*$E151,2))))))</f>
        <v/>
      </c>
      <c r="BA151" s="197" t="str">
        <f>IF($C151="","",IF(W$129="","",IF(W$129="Faza inwest.",0,IF($C151=SUM($AK151:AZ151),0,IF(SUM($G151:W151)-SUM($AK151:AZ151)&lt;=SUM($G151:W151)*$E151,SUM($G151:W151)-SUM($AK151:AZ151),ROUND(SUM($G151:W151)*$E151,2))))))</f>
        <v/>
      </c>
      <c r="BB151" s="197" t="str">
        <f>IF($C151="","",IF(X$129="","",IF(X$129="Faza inwest.",0,IF($C151=SUM($AK151:BA151),0,IF(SUM($G151:X151)-SUM($AK151:BA151)&lt;=SUM($G151:X151)*$E151,SUM($G151:X151)-SUM($AK151:BA151),ROUND(SUM($G151:X151)*$E151,2))))))</f>
        <v/>
      </c>
      <c r="BC151" s="197" t="str">
        <f>IF($C151="","",IF(Y$129="","",IF(Y$129="Faza inwest.",0,IF($C151=SUM($AK151:BB151),0,IF(SUM($G151:Y151)-SUM($AK151:BB151)&lt;=SUM($G151:Y151)*$E151,SUM($G151:Y151)-SUM($AK151:BB151),ROUND(SUM($G151:Y151)*$E151,2))))))</f>
        <v/>
      </c>
      <c r="BD151" s="197" t="str">
        <f>IF($C151="","",IF(Z$129="","",IF(Z$129="Faza inwest.",0,IF($C151=SUM($AK151:BC151),0,IF(SUM($G151:Z151)-SUM($AK151:BC151)&lt;=SUM($G151:Z151)*$E151,SUM($G151:Z151)-SUM($AK151:BC151),ROUND(SUM($G151:Z151)*$E151,2))))))</f>
        <v/>
      </c>
      <c r="BE151" s="197" t="str">
        <f>IF($C151="","",IF(AA$129="","",IF(AA$129="Faza inwest.",0,IF($C151=SUM($AK151:BD151),0,IF(SUM($G151:AA151)-SUM($AK151:BD151)&lt;=SUM($G151:AA151)*$E151,SUM($G151:AA151)-SUM($AK151:BD151),ROUND(SUM($G151:AA151)*$E151,2))))))</f>
        <v/>
      </c>
      <c r="BF151" s="197" t="str">
        <f>IF($C151="","",IF(AB$129="","",IF(AB$129="Faza inwest.",0,IF($C151=SUM($AK151:BE151),0,IF(SUM($G151:AB151)-SUM($AK151:BE151)&lt;=SUM($G151:AB151)*$E151,SUM($G151:AB151)-SUM($AK151:BE151),ROUND(SUM($G151:AB151)*$E151,2))))))</f>
        <v/>
      </c>
      <c r="BG151" s="197" t="str">
        <f>IF($C151="","",IF(AC$129="","",IF(AC$129="Faza inwest.",0,IF($C151=SUM($AK151:BF151),0,IF(SUM($G151:AC151)-SUM($AK151:BF151)&lt;=SUM($G151:AC151)*$E151,SUM($G151:AC151)-SUM($AK151:BF151),ROUND(SUM($G151:AC151)*$E151,2))))))</f>
        <v/>
      </c>
      <c r="BH151" s="197" t="str">
        <f>IF($C151="","",IF(AD$129="","",IF(AD$129="Faza inwest.",0,IF($C151=SUM($AK151:BG151),0,IF(SUM($G151:AD151)-SUM($AK151:BG151)&lt;=SUM($G151:AD151)*$E151,SUM($G151:AD151)-SUM($AK151:BG151),ROUND(SUM($G151:AD151)*$E151,2))))))</f>
        <v/>
      </c>
      <c r="BI151" s="197" t="str">
        <f>IF($C151="","",IF(AE$129="","",IF(AE$129="Faza inwest.",0,IF($C151=SUM($AK151:BH151),0,IF(SUM($G151:AE151)-SUM($AK151:BH151)&lt;=SUM($G151:AE151)*$E151,SUM($G151:AE151)-SUM($AK151:BH151),ROUND(SUM($G151:AE151)*$E151,2))))))</f>
        <v/>
      </c>
      <c r="BJ151" s="197" t="str">
        <f>IF($C151="","",IF(AF$129="","",IF(AF$129="Faza inwest.",0,IF($C151=SUM($AK151:BI151),0,IF(SUM($G151:AF151)-SUM($AK151:BI151)&lt;=SUM($G151:AF151)*$E151,SUM($G151:AF151)-SUM($AK151:BI151),ROUND(SUM($G151:AF151)*$E151,2))))))</f>
        <v/>
      </c>
      <c r="BK151" s="197" t="str">
        <f>IF($C151="","",IF(AG$129="","",IF(AG$129="Faza inwest.",0,IF($C151=SUM($AK151:BJ151),0,IF(SUM($G151:AG151)-SUM($AK151:BJ151)&lt;=SUM($G151:AG151)*$E151,SUM($G151:AG151)-SUM($AK151:BJ151),ROUND(SUM($G151:AG151)*$E151,2))))))</f>
        <v/>
      </c>
      <c r="BL151" s="197" t="str">
        <f>IF($C151="","",IF(AH$129="","",IF(AH$129="Faza inwest.",0,IF($C151=SUM($AK151:BK151),0,IF(SUM($G151:AH151)-SUM($AK151:BK151)&lt;=SUM($G151:AH151)*$E151,SUM($G151:AH151)-SUM($AK151:BK151),ROUND(SUM($G151:AH151)*$E151,2))))))</f>
        <v/>
      </c>
      <c r="BM151" s="197" t="str">
        <f>IF($C151="","",IF(AI$129="","",IF(AI$129="Faza inwest.",0,IF($C151=SUM($AK151:BL151),0,IF(SUM($G151:AI151)-SUM($AK151:BL151)&lt;=SUM($G151:AI151)*$E151,SUM($G151:AI151)-SUM($AK151:BL151),ROUND(SUM($G151:AI151)*$E151,2))))))</f>
        <v/>
      </c>
      <c r="BN151" s="197" t="str">
        <f>IF($C151="","",IF(AJ$129="","",IF(AJ$129="Faza inwest.",0,IF($C151=SUM($AK151:BM151),0,IF(SUM($G151:AJ151)-SUM($AK151:BM151)&lt;=SUM($G151:AJ151)*$E151,SUM($G151:AJ151)-SUM($AK151:BM151),ROUND(SUM($G151:AJ151)*$E151,2))))))</f>
        <v/>
      </c>
    </row>
    <row r="152" spans="1:66" s="69" customFormat="1">
      <c r="A152" s="213" t="s">
        <v>124</v>
      </c>
      <c r="B152" s="214" t="s">
        <v>167</v>
      </c>
      <c r="C152" s="215"/>
      <c r="D152" s="216"/>
      <c r="E152" s="216"/>
      <c r="F152" s="216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7"/>
      <c r="AK152" s="218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20"/>
    </row>
    <row r="153" spans="1:66" s="70" customFormat="1">
      <c r="A153" s="100" t="str">
        <f>IF(A104="","",A104)</f>
        <v/>
      </c>
      <c r="B153" s="200" t="str">
        <f>IF(B104="","",B104)</f>
        <v/>
      </c>
      <c r="C153" s="201" t="str">
        <f t="shared" ref="C153:C172" si="103">IF(SUM(G153:AJ153)=0,"",SUM(G153:AJ153))</f>
        <v/>
      </c>
      <c r="D153" s="202" t="str">
        <f t="shared" ref="D153:E153" si="104">IF(D104="","",D104)</f>
        <v/>
      </c>
      <c r="E153" s="603" t="str">
        <f t="shared" si="104"/>
        <v/>
      </c>
      <c r="F153" s="203" t="s">
        <v>8</v>
      </c>
      <c r="G153" s="478" t="str">
        <f>IF(Dane!G122="","",Dane!G122)</f>
        <v/>
      </c>
      <c r="H153" s="478" t="str">
        <f>IF(Dane!H122="","",Dane!H122)</f>
        <v/>
      </c>
      <c r="I153" s="478" t="str">
        <f>IF(Dane!I122="","",Dane!I122)</f>
        <v/>
      </c>
      <c r="J153" s="478" t="str">
        <f>IF(Dane!J122="","",Dane!J122)</f>
        <v/>
      </c>
      <c r="K153" s="478" t="str">
        <f>IF(Dane!K122="","",Dane!K122)</f>
        <v/>
      </c>
      <c r="L153" s="478" t="str">
        <f>IF(Dane!L122="","",Dane!L122)</f>
        <v/>
      </c>
      <c r="M153" s="478" t="str">
        <f>IF(Dane!M122="","",Dane!M122)</f>
        <v/>
      </c>
      <c r="N153" s="478" t="str">
        <f>IF(Dane!N122="","",Dane!N122)</f>
        <v/>
      </c>
      <c r="O153" s="478" t="str">
        <f>IF(Dane!O122="","",Dane!O122)</f>
        <v/>
      </c>
      <c r="P153" s="478" t="str">
        <f>IF(Dane!P122="","",Dane!P122)</f>
        <v/>
      </c>
      <c r="Q153" s="478" t="str">
        <f>IF(Dane!Q122="","",Dane!Q122)</f>
        <v/>
      </c>
      <c r="R153" s="478" t="str">
        <f>IF(Dane!R122="","",Dane!R122)</f>
        <v/>
      </c>
      <c r="S153" s="478" t="str">
        <f>IF(Dane!S122="","",Dane!S122)</f>
        <v/>
      </c>
      <c r="T153" s="478" t="str">
        <f>IF(Dane!T122="","",Dane!T122)</f>
        <v/>
      </c>
      <c r="U153" s="478" t="str">
        <f>IF(Dane!U122="","",Dane!U122)</f>
        <v/>
      </c>
      <c r="V153" s="478" t="str">
        <f>IF(Dane!V122="","",Dane!V122)</f>
        <v/>
      </c>
      <c r="W153" s="478" t="str">
        <f>IF(Dane!W122="","",Dane!W122)</f>
        <v/>
      </c>
      <c r="X153" s="478" t="str">
        <f>IF(Dane!X122="","",Dane!X122)</f>
        <v/>
      </c>
      <c r="Y153" s="478" t="str">
        <f>IF(Dane!Y122="","",Dane!Y122)</f>
        <v/>
      </c>
      <c r="Z153" s="478" t="str">
        <f>IF(Dane!Z122="","",Dane!Z122)</f>
        <v/>
      </c>
      <c r="AA153" s="478" t="str">
        <f>IF(Dane!AA122="","",Dane!AA122)</f>
        <v/>
      </c>
      <c r="AB153" s="478" t="str">
        <f>IF(Dane!AB122="","",Dane!AB122)</f>
        <v/>
      </c>
      <c r="AC153" s="478" t="str">
        <f>IF(Dane!AC122="","",Dane!AC122)</f>
        <v/>
      </c>
      <c r="AD153" s="478" t="str">
        <f>IF(Dane!AD122="","",Dane!AD122)</f>
        <v/>
      </c>
      <c r="AE153" s="478" t="str">
        <f>IF(Dane!AE122="","",Dane!AE122)</f>
        <v/>
      </c>
      <c r="AF153" s="478" t="str">
        <f>IF(Dane!AF122="","",Dane!AF122)</f>
        <v/>
      </c>
      <c r="AG153" s="478" t="str">
        <f>IF(Dane!AG122="","",Dane!AG122)</f>
        <v/>
      </c>
      <c r="AH153" s="478" t="str">
        <f>IF(Dane!AH122="","",Dane!AH122)</f>
        <v/>
      </c>
      <c r="AI153" s="478" t="str">
        <f>IF(Dane!AI122="","",Dane!AI122)</f>
        <v/>
      </c>
      <c r="AJ153" s="478" t="str">
        <f>IF(Dane!AJ122="","",Dane!AJ122)</f>
        <v/>
      </c>
      <c r="AK153" s="189" t="str">
        <f>IF($C153="","",IF(H$80="","",IF(G$80="Faza inwest.",0,ROUND(SUM($G153:G153)*$E153,2))))</f>
        <v/>
      </c>
      <c r="AL153" s="189" t="str">
        <f>IF($C153="","",IF(H$129="","",IF(H$129="Faza inwest.",0,IF($C153=SUM($AK153:AK153),0,IF(SUM($G153:H153)-SUM($AK153:AK153)&lt;=SUM($G153:H153)*$E153,SUM($G153:H153)-SUM($AK153:AK153),ROUND(SUM($G153:H153)*$E153,2))))))</f>
        <v/>
      </c>
      <c r="AM153" s="189" t="str">
        <f>IF($C153="","",IF(I$129="","",IF(I$129="Faza inwest.",0,IF($C153=SUM($AK153:AL153),0,IF(SUM($G153:I153)-SUM($AK153:AL153)&lt;=SUM($G153:I153)*$E153,SUM($G153:I153)-SUM($AK153:AL153),ROUND(SUM($G153:I153)*$E153,2))))))</f>
        <v/>
      </c>
      <c r="AN153" s="189" t="str">
        <f>IF($C153="","",IF(J$129="","",IF(J$129="Faza inwest.",0,IF($C153=SUM($AK153:AM153),0,IF(SUM($G153:J153)-SUM($AK153:AM153)&lt;=SUM($G153:J153)*$E153,SUM($G153:J153)-SUM($AK153:AM153),ROUND(SUM($G153:J153)*$E153,2))))))</f>
        <v/>
      </c>
      <c r="AO153" s="189" t="str">
        <f>IF($C153="","",IF(K$129="","",IF(K$129="Faza inwest.",0,IF($C153=SUM($AK153:AN153),0,IF(SUM($G153:K153)-SUM($AK153:AN153)&lt;=SUM($G153:K153)*$E153,SUM($G153:K153)-SUM($AK153:AN153),ROUND(SUM($G153:K153)*$E153,2))))))</f>
        <v/>
      </c>
      <c r="AP153" s="189" t="str">
        <f>IF($C153="","",IF(L$129="","",IF(L$129="Faza inwest.",0,IF($C153=SUM($AK153:AO153),0,IF(SUM($G153:L153)-SUM($AK153:AO153)&lt;=SUM($G153:L153)*$E153,SUM($G153:L153)-SUM($AK153:AO153),ROUND(SUM($G153:L153)*$E153,2))))))</f>
        <v/>
      </c>
      <c r="AQ153" s="189" t="str">
        <f>IF($C153="","",IF(M$129="","",IF(M$129="Faza inwest.",0,IF($C153=SUM($AK153:AP153),0,IF(SUM($G153:M153)-SUM($AK153:AP153)&lt;=SUM($G153:M153)*$E153,SUM($G153:M153)-SUM($AK153:AP153),ROUND(SUM($G153:M153)*$E153,2))))))</f>
        <v/>
      </c>
      <c r="AR153" s="189" t="str">
        <f>IF($C153="","",IF(N$129="","",IF(N$129="Faza inwest.",0,IF($C153=SUM($AK153:AQ153),0,IF(SUM($G153:N153)-SUM($AK153:AQ153)&lt;=SUM($G153:N153)*$E153,SUM($G153:N153)-SUM($AK153:AQ153),ROUND(SUM($G153:N153)*$E153,2))))))</f>
        <v/>
      </c>
      <c r="AS153" s="189" t="str">
        <f>IF($C153="","",IF(O$129="","",IF(O$129="Faza inwest.",0,IF($C153=SUM($AK153:AR153),0,IF(SUM($G153:O153)-SUM($AK153:AR153)&lt;=SUM($G153:O153)*$E153,SUM($G153:O153)-SUM($AK153:AR153),ROUND(SUM($G153:O153)*$E153,2))))))</f>
        <v/>
      </c>
      <c r="AT153" s="189" t="str">
        <f>IF($C153="","",IF(P$129="","",IF(P$129="Faza inwest.",0,IF($C153=SUM($AK153:AS153),0,IF(SUM($G153:P153)-SUM($AK153:AS153)&lt;=SUM($G153:P153)*$E153,SUM($G153:P153)-SUM($AK153:AS153),ROUND(SUM($G153:P153)*$E153,2))))))</f>
        <v/>
      </c>
      <c r="AU153" s="189" t="str">
        <f>IF($C153="","",IF(Q$129="","",IF(Q$129="Faza inwest.",0,IF($C153=SUM($AK153:AT153),0,IF(SUM($G153:Q153)-SUM($AK153:AT153)&lt;=SUM($G153:Q153)*$E153,SUM($G153:Q153)-SUM($AK153:AT153),ROUND(SUM($G153:Q153)*$E153,2))))))</f>
        <v/>
      </c>
      <c r="AV153" s="189" t="str">
        <f>IF($C153="","",IF(R$129="","",IF(R$129="Faza inwest.",0,IF($C153=SUM($AK153:AU153),0,IF(SUM($G153:R153)-SUM($AK153:AU153)&lt;=SUM($G153:R153)*$E153,SUM($G153:R153)-SUM($AK153:AU153),ROUND(SUM($G153:R153)*$E153,2))))))</f>
        <v/>
      </c>
      <c r="AW153" s="189" t="str">
        <f>IF($C153="","",IF(S$129="","",IF(S$129="Faza inwest.",0,IF($C153=SUM($AK153:AV153),0,IF(SUM($G153:S153)-SUM($AK153:AV153)&lt;=SUM($G153:S153)*$E153,SUM($G153:S153)-SUM($AK153:AV153),ROUND(SUM($G153:S153)*$E153,2))))))</f>
        <v/>
      </c>
      <c r="AX153" s="189" t="str">
        <f>IF($C153="","",IF(T$129="","",IF(T$129="Faza inwest.",0,IF($C153=SUM($AK153:AW153),0,IF(SUM($G153:T153)-SUM($AK153:AW153)&lt;=SUM($G153:T153)*$E153,SUM($G153:T153)-SUM($AK153:AW153),ROUND(SUM($G153:T153)*$E153,2))))))</f>
        <v/>
      </c>
      <c r="AY153" s="189" t="str">
        <f>IF($C153="","",IF(U$129="","",IF(U$129="Faza inwest.",0,IF($C153=SUM($AK153:AX153),0,IF(SUM($G153:U153)-SUM($AK153:AX153)&lt;=SUM($G153:U153)*$E153,SUM($G153:U153)-SUM($AK153:AX153),ROUND(SUM($G153:U153)*$E153,2))))))</f>
        <v/>
      </c>
      <c r="AZ153" s="189" t="str">
        <f>IF($C153="","",IF(V$129="","",IF(V$129="Faza inwest.",0,IF($C153=SUM($AK153:AY153),0,IF(SUM($G153:V153)-SUM($AK153:AY153)&lt;=SUM($G153:V153)*$E153,SUM($G153:V153)-SUM($AK153:AY153),ROUND(SUM($G153:V153)*$E153,2))))))</f>
        <v/>
      </c>
      <c r="BA153" s="189" t="str">
        <f>IF($C153="","",IF(W$129="","",IF(W$129="Faza inwest.",0,IF($C153=SUM($AK153:AZ153),0,IF(SUM($G153:W153)-SUM($AK153:AZ153)&lt;=SUM($G153:W153)*$E153,SUM($G153:W153)-SUM($AK153:AZ153),ROUND(SUM($G153:W153)*$E153,2))))))</f>
        <v/>
      </c>
      <c r="BB153" s="189" t="str">
        <f>IF($C153="","",IF(X$129="","",IF(X$129="Faza inwest.",0,IF($C153=SUM($AK153:BA153),0,IF(SUM($G153:X153)-SUM($AK153:BA153)&lt;=SUM($G153:X153)*$E153,SUM($G153:X153)-SUM($AK153:BA153),ROUND(SUM($G153:X153)*$E153,2))))))</f>
        <v/>
      </c>
      <c r="BC153" s="189" t="str">
        <f>IF($C153="","",IF(Y$129="","",IF(Y$129="Faza inwest.",0,IF($C153=SUM($AK153:BB153),0,IF(SUM($G153:Y153)-SUM($AK153:BB153)&lt;=SUM($G153:Y153)*$E153,SUM($G153:Y153)-SUM($AK153:BB153),ROUND(SUM($G153:Y153)*$E153,2))))))</f>
        <v/>
      </c>
      <c r="BD153" s="189" t="str">
        <f>IF($C153="","",IF(Z$129="","",IF(Z$129="Faza inwest.",0,IF($C153=SUM($AK153:BC153),0,IF(SUM($G153:Z153)-SUM($AK153:BC153)&lt;=SUM($G153:Z153)*$E153,SUM($G153:Z153)-SUM($AK153:BC153),ROUND(SUM($G153:Z153)*$E153,2))))))</f>
        <v/>
      </c>
      <c r="BE153" s="189" t="str">
        <f>IF($C153="","",IF(AA$129="","",IF(AA$129="Faza inwest.",0,IF($C153=SUM($AK153:BD153),0,IF(SUM($G153:AA153)-SUM($AK153:BD153)&lt;=SUM($G153:AA153)*$E153,SUM($G153:AA153)-SUM($AK153:BD153),ROUND(SUM($G153:AA153)*$E153,2))))))</f>
        <v/>
      </c>
      <c r="BF153" s="189" t="str">
        <f>IF($C153="","",IF(AB$129="","",IF(AB$129="Faza inwest.",0,IF($C153=SUM($AK153:BE153),0,IF(SUM($G153:AB153)-SUM($AK153:BE153)&lt;=SUM($G153:AB153)*$E153,SUM($G153:AB153)-SUM($AK153:BE153),ROUND(SUM($G153:AB153)*$E153,2))))))</f>
        <v/>
      </c>
      <c r="BG153" s="189" t="str">
        <f>IF($C153="","",IF(AC$129="","",IF(AC$129="Faza inwest.",0,IF($C153=SUM($AK153:BF153),0,IF(SUM($G153:AC153)-SUM($AK153:BF153)&lt;=SUM($G153:AC153)*$E153,SUM($G153:AC153)-SUM($AK153:BF153),ROUND(SUM($G153:AC153)*$E153,2))))))</f>
        <v/>
      </c>
      <c r="BH153" s="189" t="str">
        <f>IF($C153="","",IF(AD$129="","",IF(AD$129="Faza inwest.",0,IF($C153=SUM($AK153:BG153),0,IF(SUM($G153:AD153)-SUM($AK153:BG153)&lt;=SUM($G153:AD153)*$E153,SUM($G153:AD153)-SUM($AK153:BG153),ROUND(SUM($G153:AD153)*$E153,2))))))</f>
        <v/>
      </c>
      <c r="BI153" s="189" t="str">
        <f>IF($C153="","",IF(AE$129="","",IF(AE$129="Faza inwest.",0,IF($C153=SUM($AK153:BH153),0,IF(SUM($G153:AE153)-SUM($AK153:BH153)&lt;=SUM($G153:AE153)*$E153,SUM($G153:AE153)-SUM($AK153:BH153),ROUND(SUM($G153:AE153)*$E153,2))))))</f>
        <v/>
      </c>
      <c r="BJ153" s="189" t="str">
        <f>IF($C153="","",IF(AF$129="","",IF(AF$129="Faza inwest.",0,IF($C153=SUM($AK153:BI153),0,IF(SUM($G153:AF153)-SUM($AK153:BI153)&lt;=SUM($G153:AF153)*$E153,SUM($G153:AF153)-SUM($AK153:BI153),ROUND(SUM($G153:AF153)*$E153,2))))))</f>
        <v/>
      </c>
      <c r="BK153" s="189" t="str">
        <f>IF($C153="","",IF(AG$129="","",IF(AG$129="Faza inwest.",0,IF($C153=SUM($AK153:BJ153),0,IF(SUM($G153:AG153)-SUM($AK153:BJ153)&lt;=SUM($G153:AG153)*$E153,SUM($G153:AG153)-SUM($AK153:BJ153),ROUND(SUM($G153:AG153)*$E153,2))))))</f>
        <v/>
      </c>
      <c r="BL153" s="189" t="str">
        <f>IF($C153="","",IF(AH$129="","",IF(AH$129="Faza inwest.",0,IF($C153=SUM($AK153:BK153),0,IF(SUM($G153:AH153)-SUM($AK153:BK153)&lt;=SUM($G153:AH153)*$E153,SUM($G153:AH153)-SUM($AK153:BK153),ROUND(SUM($G153:AH153)*$E153,2))))))</f>
        <v/>
      </c>
      <c r="BM153" s="189" t="str">
        <f>IF($C153="","",IF(AI$129="","",IF(AI$129="Faza inwest.",0,IF($C153=SUM($AK153:BL153),0,IF(SUM($G153:AI153)-SUM($AK153:BL153)&lt;=SUM($G153:AI153)*$E153,SUM($G153:AI153)-SUM($AK153:BL153),ROUND(SUM($G153:AI153)*$E153,2))))))</f>
        <v/>
      </c>
      <c r="BN153" s="189" t="str">
        <f>IF($C153="","",IF(AJ$129="","",IF(AJ$129="Faza inwest.",0,IF($C153=SUM($AK153:BM153),0,IF(SUM($G153:AJ153)-SUM($AK153:BM153)&lt;=SUM($G153:AJ153)*$E153,SUM($G153:AJ153)-SUM($AK153:BM153),ROUND(SUM($G153:AJ153)*$E153,2))))))</f>
        <v/>
      </c>
    </row>
    <row r="154" spans="1:66" s="70" customFormat="1">
      <c r="A154" s="94" t="str">
        <f t="shared" ref="A154" si="105">IF(A105="","",A105)</f>
        <v/>
      </c>
      <c r="B154" s="204" t="str">
        <f t="shared" ref="B154:B172" si="106">IF(B105="","",B105)</f>
        <v/>
      </c>
      <c r="C154" s="205" t="str">
        <f t="shared" si="103"/>
        <v/>
      </c>
      <c r="D154" s="206" t="str">
        <f t="shared" ref="D154:E154" si="107">IF(D105="","",D105)</f>
        <v/>
      </c>
      <c r="E154" s="604" t="str">
        <f t="shared" si="107"/>
        <v/>
      </c>
      <c r="F154" s="207" t="s">
        <v>8</v>
      </c>
      <c r="G154" s="479" t="str">
        <f>IF(Dane!G123="","",Dane!G123)</f>
        <v/>
      </c>
      <c r="H154" s="479" t="str">
        <f>IF(Dane!H123="","",Dane!H123)</f>
        <v/>
      </c>
      <c r="I154" s="479" t="str">
        <f>IF(Dane!I123="","",Dane!I123)</f>
        <v/>
      </c>
      <c r="J154" s="479" t="str">
        <f>IF(Dane!J123="","",Dane!J123)</f>
        <v/>
      </c>
      <c r="K154" s="479" t="str">
        <f>IF(Dane!K123="","",Dane!K123)</f>
        <v/>
      </c>
      <c r="L154" s="479" t="str">
        <f>IF(Dane!L123="","",Dane!L123)</f>
        <v/>
      </c>
      <c r="M154" s="479" t="str">
        <f>IF(Dane!M123="","",Dane!M123)</f>
        <v/>
      </c>
      <c r="N154" s="479" t="str">
        <f>IF(Dane!N123="","",Dane!N123)</f>
        <v/>
      </c>
      <c r="O154" s="479" t="str">
        <f>IF(Dane!O123="","",Dane!O123)</f>
        <v/>
      </c>
      <c r="P154" s="479" t="str">
        <f>IF(Dane!P123="","",Dane!P123)</f>
        <v/>
      </c>
      <c r="Q154" s="479" t="str">
        <f>IF(Dane!Q123="","",Dane!Q123)</f>
        <v/>
      </c>
      <c r="R154" s="479" t="str">
        <f>IF(Dane!R123="","",Dane!R123)</f>
        <v/>
      </c>
      <c r="S154" s="479" t="str">
        <f>IF(Dane!S123="","",Dane!S123)</f>
        <v/>
      </c>
      <c r="T154" s="479" t="str">
        <f>IF(Dane!T123="","",Dane!T123)</f>
        <v/>
      </c>
      <c r="U154" s="479" t="str">
        <f>IF(Dane!U123="","",Dane!U123)</f>
        <v/>
      </c>
      <c r="V154" s="479" t="str">
        <f>IF(Dane!V123="","",Dane!V123)</f>
        <v/>
      </c>
      <c r="W154" s="479" t="str">
        <f>IF(Dane!W123="","",Dane!W123)</f>
        <v/>
      </c>
      <c r="X154" s="479" t="str">
        <f>IF(Dane!X123="","",Dane!X123)</f>
        <v/>
      </c>
      <c r="Y154" s="479" t="str">
        <f>IF(Dane!Y123="","",Dane!Y123)</f>
        <v/>
      </c>
      <c r="Z154" s="479" t="str">
        <f>IF(Dane!Z123="","",Dane!Z123)</f>
        <v/>
      </c>
      <c r="AA154" s="479" t="str">
        <f>IF(Dane!AA123="","",Dane!AA123)</f>
        <v/>
      </c>
      <c r="AB154" s="479" t="str">
        <f>IF(Dane!AB123="","",Dane!AB123)</f>
        <v/>
      </c>
      <c r="AC154" s="479" t="str">
        <f>IF(Dane!AC123="","",Dane!AC123)</f>
        <v/>
      </c>
      <c r="AD154" s="479" t="str">
        <f>IF(Dane!AD123="","",Dane!AD123)</f>
        <v/>
      </c>
      <c r="AE154" s="479" t="str">
        <f>IF(Dane!AE123="","",Dane!AE123)</f>
        <v/>
      </c>
      <c r="AF154" s="479" t="str">
        <f>IF(Dane!AF123="","",Dane!AF123)</f>
        <v/>
      </c>
      <c r="AG154" s="479" t="str">
        <f>IF(Dane!AG123="","",Dane!AG123)</f>
        <v/>
      </c>
      <c r="AH154" s="479" t="str">
        <f>IF(Dane!AH123="","",Dane!AH123)</f>
        <v/>
      </c>
      <c r="AI154" s="479" t="str">
        <f>IF(Dane!AI123="","",Dane!AI123)</f>
        <v/>
      </c>
      <c r="AJ154" s="479" t="str">
        <f>IF(Dane!AJ123="","",Dane!AJ123)</f>
        <v/>
      </c>
      <c r="AK154" s="195" t="str">
        <f>IF($C154="","",IF(H$80="","",IF(G$80="Faza inwest.",0,ROUND(SUM($G154:G154)*$E154,2))))</f>
        <v/>
      </c>
      <c r="AL154" s="195" t="str">
        <f>IF($C154="","",IF(H$129="","",IF(H$129="Faza inwest.",0,IF($C154=SUM($AK154:AK154),0,IF(SUM($G154:H154)-SUM($AK154:AK154)&lt;=SUM($G154:H154)*$E154,SUM($G154:H154)-SUM($AK154:AK154),ROUND(SUM($G154:H154)*$E154,2))))))</f>
        <v/>
      </c>
      <c r="AM154" s="195" t="str">
        <f>IF($C154="","",IF(I$129="","",IF(I$129="Faza inwest.",0,IF($C154=SUM($AK154:AL154),0,IF(SUM($G154:I154)-SUM($AK154:AL154)&lt;=SUM($G154:I154)*$E154,SUM($G154:I154)-SUM($AK154:AL154),ROUND(SUM($G154:I154)*$E154,2))))))</f>
        <v/>
      </c>
      <c r="AN154" s="195" t="str">
        <f>IF($C154="","",IF(J$129="","",IF(J$129="Faza inwest.",0,IF($C154=SUM($AK154:AM154),0,IF(SUM($G154:J154)-SUM($AK154:AM154)&lt;=SUM($G154:J154)*$E154,SUM($G154:J154)-SUM($AK154:AM154),ROUND(SUM($G154:J154)*$E154,2))))))</f>
        <v/>
      </c>
      <c r="AO154" s="195" t="str">
        <f>IF($C154="","",IF(K$129="","",IF(K$129="Faza inwest.",0,IF($C154=SUM($AK154:AN154),0,IF(SUM($G154:K154)-SUM($AK154:AN154)&lt;=SUM($G154:K154)*$E154,SUM($G154:K154)-SUM($AK154:AN154),ROUND(SUM($G154:K154)*$E154,2))))))</f>
        <v/>
      </c>
      <c r="AP154" s="195" t="str">
        <f>IF($C154="","",IF(L$129="","",IF(L$129="Faza inwest.",0,IF($C154=SUM($AK154:AO154),0,IF(SUM($G154:L154)-SUM($AK154:AO154)&lt;=SUM($G154:L154)*$E154,SUM($G154:L154)-SUM($AK154:AO154),ROUND(SUM($G154:L154)*$E154,2))))))</f>
        <v/>
      </c>
      <c r="AQ154" s="195" t="str">
        <f>IF($C154="","",IF(M$129="","",IF(M$129="Faza inwest.",0,IF($C154=SUM($AK154:AP154),0,IF(SUM($G154:M154)-SUM($AK154:AP154)&lt;=SUM($G154:M154)*$E154,SUM($G154:M154)-SUM($AK154:AP154),ROUND(SUM($G154:M154)*$E154,2))))))</f>
        <v/>
      </c>
      <c r="AR154" s="195" t="str">
        <f>IF($C154="","",IF(N$129="","",IF(N$129="Faza inwest.",0,IF($C154=SUM($AK154:AQ154),0,IF(SUM($G154:N154)-SUM($AK154:AQ154)&lt;=SUM($G154:N154)*$E154,SUM($G154:N154)-SUM($AK154:AQ154),ROUND(SUM($G154:N154)*$E154,2))))))</f>
        <v/>
      </c>
      <c r="AS154" s="195" t="str">
        <f>IF($C154="","",IF(O$129="","",IF(O$129="Faza inwest.",0,IF($C154=SUM($AK154:AR154),0,IF(SUM($G154:O154)-SUM($AK154:AR154)&lt;=SUM($G154:O154)*$E154,SUM($G154:O154)-SUM($AK154:AR154),ROUND(SUM($G154:O154)*$E154,2))))))</f>
        <v/>
      </c>
      <c r="AT154" s="195" t="str">
        <f>IF($C154="","",IF(P$129="","",IF(P$129="Faza inwest.",0,IF($C154=SUM($AK154:AS154),0,IF(SUM($G154:P154)-SUM($AK154:AS154)&lt;=SUM($G154:P154)*$E154,SUM($G154:P154)-SUM($AK154:AS154),ROUND(SUM($G154:P154)*$E154,2))))))</f>
        <v/>
      </c>
      <c r="AU154" s="195" t="str">
        <f>IF($C154="","",IF(Q$129="","",IF(Q$129="Faza inwest.",0,IF($C154=SUM($AK154:AT154),0,IF(SUM($G154:Q154)-SUM($AK154:AT154)&lt;=SUM($G154:Q154)*$E154,SUM($G154:Q154)-SUM($AK154:AT154),ROUND(SUM($G154:Q154)*$E154,2))))))</f>
        <v/>
      </c>
      <c r="AV154" s="195" t="str">
        <f>IF($C154="","",IF(R$129="","",IF(R$129="Faza inwest.",0,IF($C154=SUM($AK154:AU154),0,IF(SUM($G154:R154)-SUM($AK154:AU154)&lt;=SUM($G154:R154)*$E154,SUM($G154:R154)-SUM($AK154:AU154),ROUND(SUM($G154:R154)*$E154,2))))))</f>
        <v/>
      </c>
      <c r="AW154" s="195" t="str">
        <f>IF($C154="","",IF(S$129="","",IF(S$129="Faza inwest.",0,IF($C154=SUM($AK154:AV154),0,IF(SUM($G154:S154)-SUM($AK154:AV154)&lt;=SUM($G154:S154)*$E154,SUM($G154:S154)-SUM($AK154:AV154),ROUND(SUM($G154:S154)*$E154,2))))))</f>
        <v/>
      </c>
      <c r="AX154" s="195" t="str">
        <f>IF($C154="","",IF(T$129="","",IF(T$129="Faza inwest.",0,IF($C154=SUM($AK154:AW154),0,IF(SUM($G154:T154)-SUM($AK154:AW154)&lt;=SUM($G154:T154)*$E154,SUM($G154:T154)-SUM($AK154:AW154),ROUND(SUM($G154:T154)*$E154,2))))))</f>
        <v/>
      </c>
      <c r="AY154" s="195" t="str">
        <f>IF($C154="","",IF(U$129="","",IF(U$129="Faza inwest.",0,IF($C154=SUM($AK154:AX154),0,IF(SUM($G154:U154)-SUM($AK154:AX154)&lt;=SUM($G154:U154)*$E154,SUM($G154:U154)-SUM($AK154:AX154),ROUND(SUM($G154:U154)*$E154,2))))))</f>
        <v/>
      </c>
      <c r="AZ154" s="195" t="str">
        <f>IF($C154="","",IF(V$129="","",IF(V$129="Faza inwest.",0,IF($C154=SUM($AK154:AY154),0,IF(SUM($G154:V154)-SUM($AK154:AY154)&lt;=SUM($G154:V154)*$E154,SUM($G154:V154)-SUM($AK154:AY154),ROUND(SUM($G154:V154)*$E154,2))))))</f>
        <v/>
      </c>
      <c r="BA154" s="195" t="str">
        <f>IF($C154="","",IF(W$129="","",IF(W$129="Faza inwest.",0,IF($C154=SUM($AK154:AZ154),0,IF(SUM($G154:W154)-SUM($AK154:AZ154)&lt;=SUM($G154:W154)*$E154,SUM($G154:W154)-SUM($AK154:AZ154),ROUND(SUM($G154:W154)*$E154,2))))))</f>
        <v/>
      </c>
      <c r="BB154" s="195" t="str">
        <f>IF($C154="","",IF(X$129="","",IF(X$129="Faza inwest.",0,IF($C154=SUM($AK154:BA154),0,IF(SUM($G154:X154)-SUM($AK154:BA154)&lt;=SUM($G154:X154)*$E154,SUM($G154:X154)-SUM($AK154:BA154),ROUND(SUM($G154:X154)*$E154,2))))))</f>
        <v/>
      </c>
      <c r="BC154" s="195" t="str">
        <f>IF($C154="","",IF(Y$129="","",IF(Y$129="Faza inwest.",0,IF($C154=SUM($AK154:BB154),0,IF(SUM($G154:Y154)-SUM($AK154:BB154)&lt;=SUM($G154:Y154)*$E154,SUM($G154:Y154)-SUM($AK154:BB154),ROUND(SUM($G154:Y154)*$E154,2))))))</f>
        <v/>
      </c>
      <c r="BD154" s="195" t="str">
        <f>IF($C154="","",IF(Z$129="","",IF(Z$129="Faza inwest.",0,IF($C154=SUM($AK154:BC154),0,IF(SUM($G154:Z154)-SUM($AK154:BC154)&lt;=SUM($G154:Z154)*$E154,SUM($G154:Z154)-SUM($AK154:BC154),ROUND(SUM($G154:Z154)*$E154,2))))))</f>
        <v/>
      </c>
      <c r="BE154" s="195" t="str">
        <f>IF($C154="","",IF(AA$129="","",IF(AA$129="Faza inwest.",0,IF($C154=SUM($AK154:BD154),0,IF(SUM($G154:AA154)-SUM($AK154:BD154)&lt;=SUM($G154:AA154)*$E154,SUM($G154:AA154)-SUM($AK154:BD154),ROUND(SUM($G154:AA154)*$E154,2))))))</f>
        <v/>
      </c>
      <c r="BF154" s="195" t="str">
        <f>IF($C154="","",IF(AB$129="","",IF(AB$129="Faza inwest.",0,IF($C154=SUM($AK154:BE154),0,IF(SUM($G154:AB154)-SUM($AK154:BE154)&lt;=SUM($G154:AB154)*$E154,SUM($G154:AB154)-SUM($AK154:BE154),ROUND(SUM($G154:AB154)*$E154,2))))))</f>
        <v/>
      </c>
      <c r="BG154" s="195" t="str">
        <f>IF($C154="","",IF(AC$129="","",IF(AC$129="Faza inwest.",0,IF($C154=SUM($AK154:BF154),0,IF(SUM($G154:AC154)-SUM($AK154:BF154)&lt;=SUM($G154:AC154)*$E154,SUM($G154:AC154)-SUM($AK154:BF154),ROUND(SUM($G154:AC154)*$E154,2))))))</f>
        <v/>
      </c>
      <c r="BH154" s="195" t="str">
        <f>IF($C154="","",IF(AD$129="","",IF(AD$129="Faza inwest.",0,IF($C154=SUM($AK154:BG154),0,IF(SUM($G154:AD154)-SUM($AK154:BG154)&lt;=SUM($G154:AD154)*$E154,SUM($G154:AD154)-SUM($AK154:BG154),ROUND(SUM($G154:AD154)*$E154,2))))))</f>
        <v/>
      </c>
      <c r="BI154" s="195" t="str">
        <f>IF($C154="","",IF(AE$129="","",IF(AE$129="Faza inwest.",0,IF($C154=SUM($AK154:BH154),0,IF(SUM($G154:AE154)-SUM($AK154:BH154)&lt;=SUM($G154:AE154)*$E154,SUM($G154:AE154)-SUM($AK154:BH154),ROUND(SUM($G154:AE154)*$E154,2))))))</f>
        <v/>
      </c>
      <c r="BJ154" s="195" t="str">
        <f>IF($C154="","",IF(AF$129="","",IF(AF$129="Faza inwest.",0,IF($C154=SUM($AK154:BI154),0,IF(SUM($G154:AF154)-SUM($AK154:BI154)&lt;=SUM($G154:AF154)*$E154,SUM($G154:AF154)-SUM($AK154:BI154),ROUND(SUM($G154:AF154)*$E154,2))))))</f>
        <v/>
      </c>
      <c r="BK154" s="195" t="str">
        <f>IF($C154="","",IF(AG$129="","",IF(AG$129="Faza inwest.",0,IF($C154=SUM($AK154:BJ154),0,IF(SUM($G154:AG154)-SUM($AK154:BJ154)&lt;=SUM($G154:AG154)*$E154,SUM($G154:AG154)-SUM($AK154:BJ154),ROUND(SUM($G154:AG154)*$E154,2))))))</f>
        <v/>
      </c>
      <c r="BL154" s="195" t="str">
        <f>IF($C154="","",IF(AH$129="","",IF(AH$129="Faza inwest.",0,IF($C154=SUM($AK154:BK154),0,IF(SUM($G154:AH154)-SUM($AK154:BK154)&lt;=SUM($G154:AH154)*$E154,SUM($G154:AH154)-SUM($AK154:BK154),ROUND(SUM($G154:AH154)*$E154,2))))))</f>
        <v/>
      </c>
      <c r="BM154" s="195" t="str">
        <f>IF($C154="","",IF(AI$129="","",IF(AI$129="Faza inwest.",0,IF($C154=SUM($AK154:BL154),0,IF(SUM($G154:AI154)-SUM($AK154:BL154)&lt;=SUM($G154:AI154)*$E154,SUM($G154:AI154)-SUM($AK154:BL154),ROUND(SUM($G154:AI154)*$E154,2))))))</f>
        <v/>
      </c>
      <c r="BN154" s="195" t="str">
        <f>IF($C154="","",IF(AJ$129="","",IF(AJ$129="Faza inwest.",0,IF($C154=SUM($AK154:BM154),0,IF(SUM($G154:AJ154)-SUM($AK154:BM154)&lt;=SUM($G154:AJ154)*$E154,SUM($G154:AJ154)-SUM($AK154:BM154),ROUND(SUM($G154:AJ154)*$E154,2))))))</f>
        <v/>
      </c>
    </row>
    <row r="155" spans="1:66" s="70" customFormat="1">
      <c r="A155" s="94" t="str">
        <f t="shared" ref="A155" si="108">IF(A106="","",A106)</f>
        <v/>
      </c>
      <c r="B155" s="204" t="str">
        <f t="shared" si="106"/>
        <v/>
      </c>
      <c r="C155" s="205" t="str">
        <f t="shared" si="103"/>
        <v/>
      </c>
      <c r="D155" s="206" t="str">
        <f t="shared" ref="D155:E155" si="109">IF(D106="","",D106)</f>
        <v/>
      </c>
      <c r="E155" s="604" t="str">
        <f t="shared" si="109"/>
        <v/>
      </c>
      <c r="F155" s="207" t="s">
        <v>8</v>
      </c>
      <c r="G155" s="479" t="str">
        <f>IF(Dane!G124="","",Dane!G124)</f>
        <v/>
      </c>
      <c r="H155" s="479" t="str">
        <f>IF(Dane!H124="","",Dane!H124)</f>
        <v/>
      </c>
      <c r="I155" s="479" t="str">
        <f>IF(Dane!I124="","",Dane!I124)</f>
        <v/>
      </c>
      <c r="J155" s="479" t="str">
        <f>IF(Dane!J124="","",Dane!J124)</f>
        <v/>
      </c>
      <c r="K155" s="479" t="str">
        <f>IF(Dane!K124="","",Dane!K124)</f>
        <v/>
      </c>
      <c r="L155" s="479" t="str">
        <f>IF(Dane!L124="","",Dane!L124)</f>
        <v/>
      </c>
      <c r="M155" s="479" t="str">
        <f>IF(Dane!M124="","",Dane!M124)</f>
        <v/>
      </c>
      <c r="N155" s="479" t="str">
        <f>IF(Dane!N124="","",Dane!N124)</f>
        <v/>
      </c>
      <c r="O155" s="479" t="str">
        <f>IF(Dane!O124="","",Dane!O124)</f>
        <v/>
      </c>
      <c r="P155" s="479" t="str">
        <f>IF(Dane!P124="","",Dane!P124)</f>
        <v/>
      </c>
      <c r="Q155" s="479" t="str">
        <f>IF(Dane!Q124="","",Dane!Q124)</f>
        <v/>
      </c>
      <c r="R155" s="479" t="str">
        <f>IF(Dane!R124="","",Dane!R124)</f>
        <v/>
      </c>
      <c r="S155" s="479" t="str">
        <f>IF(Dane!S124="","",Dane!S124)</f>
        <v/>
      </c>
      <c r="T155" s="479" t="str">
        <f>IF(Dane!T124="","",Dane!T124)</f>
        <v/>
      </c>
      <c r="U155" s="479" t="str">
        <f>IF(Dane!U124="","",Dane!U124)</f>
        <v/>
      </c>
      <c r="V155" s="479" t="str">
        <f>IF(Dane!V124="","",Dane!V124)</f>
        <v/>
      </c>
      <c r="W155" s="479" t="str">
        <f>IF(Dane!W124="","",Dane!W124)</f>
        <v/>
      </c>
      <c r="X155" s="479" t="str">
        <f>IF(Dane!X124="","",Dane!X124)</f>
        <v/>
      </c>
      <c r="Y155" s="479" t="str">
        <f>IF(Dane!Y124="","",Dane!Y124)</f>
        <v/>
      </c>
      <c r="Z155" s="479" t="str">
        <f>IF(Dane!Z124="","",Dane!Z124)</f>
        <v/>
      </c>
      <c r="AA155" s="479" t="str">
        <f>IF(Dane!AA124="","",Dane!AA124)</f>
        <v/>
      </c>
      <c r="AB155" s="479" t="str">
        <f>IF(Dane!AB124="","",Dane!AB124)</f>
        <v/>
      </c>
      <c r="AC155" s="479" t="str">
        <f>IF(Dane!AC124="","",Dane!AC124)</f>
        <v/>
      </c>
      <c r="AD155" s="479" t="str">
        <f>IF(Dane!AD124="","",Dane!AD124)</f>
        <v/>
      </c>
      <c r="AE155" s="479" t="str">
        <f>IF(Dane!AE124="","",Dane!AE124)</f>
        <v/>
      </c>
      <c r="AF155" s="479" t="str">
        <f>IF(Dane!AF124="","",Dane!AF124)</f>
        <v/>
      </c>
      <c r="AG155" s="479" t="str">
        <f>IF(Dane!AG124="","",Dane!AG124)</f>
        <v/>
      </c>
      <c r="AH155" s="479" t="str">
        <f>IF(Dane!AH124="","",Dane!AH124)</f>
        <v/>
      </c>
      <c r="AI155" s="479" t="str">
        <f>IF(Dane!AI124="","",Dane!AI124)</f>
        <v/>
      </c>
      <c r="AJ155" s="479" t="str">
        <f>IF(Dane!AJ124="","",Dane!AJ124)</f>
        <v/>
      </c>
      <c r="AK155" s="195" t="str">
        <f>IF($C155="","",IF(H$80="","",IF(G$80="Faza inwest.",0,ROUND(SUM($G155:G155)*$E155,2))))</f>
        <v/>
      </c>
      <c r="AL155" s="195" t="str">
        <f>IF($C155="","",IF(H$129="","",IF(H$129="Faza inwest.",0,IF($C155=SUM($AK155:AK155),0,IF(SUM($G155:H155)-SUM($AK155:AK155)&lt;=SUM($G155:H155)*$E155,SUM($G155:H155)-SUM($AK155:AK155),ROUND(SUM($G155:H155)*$E155,2))))))</f>
        <v/>
      </c>
      <c r="AM155" s="195" t="str">
        <f>IF($C155="","",IF(I$129="","",IF(I$129="Faza inwest.",0,IF($C155=SUM($AK155:AL155),0,IF(SUM($G155:I155)-SUM($AK155:AL155)&lt;=SUM($G155:I155)*$E155,SUM($G155:I155)-SUM($AK155:AL155),ROUND(SUM($G155:I155)*$E155,2))))))</f>
        <v/>
      </c>
      <c r="AN155" s="195" t="str">
        <f>IF($C155="","",IF(J$129="","",IF(J$129="Faza inwest.",0,IF($C155=SUM($AK155:AM155),0,IF(SUM($G155:J155)-SUM($AK155:AM155)&lt;=SUM($G155:J155)*$E155,SUM($G155:J155)-SUM($AK155:AM155),ROUND(SUM($G155:J155)*$E155,2))))))</f>
        <v/>
      </c>
      <c r="AO155" s="195" t="str">
        <f>IF($C155="","",IF(K$129="","",IF(K$129="Faza inwest.",0,IF($C155=SUM($AK155:AN155),0,IF(SUM($G155:K155)-SUM($AK155:AN155)&lt;=SUM($G155:K155)*$E155,SUM($G155:K155)-SUM($AK155:AN155),ROUND(SUM($G155:K155)*$E155,2))))))</f>
        <v/>
      </c>
      <c r="AP155" s="195" t="str">
        <f>IF($C155="","",IF(L$129="","",IF(L$129="Faza inwest.",0,IF($C155=SUM($AK155:AO155),0,IF(SUM($G155:L155)-SUM($AK155:AO155)&lt;=SUM($G155:L155)*$E155,SUM($G155:L155)-SUM($AK155:AO155),ROUND(SUM($G155:L155)*$E155,2))))))</f>
        <v/>
      </c>
      <c r="AQ155" s="195" t="str">
        <f>IF($C155="","",IF(M$129="","",IF(M$129="Faza inwest.",0,IF($C155=SUM($AK155:AP155),0,IF(SUM($G155:M155)-SUM($AK155:AP155)&lt;=SUM($G155:M155)*$E155,SUM($G155:M155)-SUM($AK155:AP155),ROUND(SUM($G155:M155)*$E155,2))))))</f>
        <v/>
      </c>
      <c r="AR155" s="195" t="str">
        <f>IF($C155="","",IF(N$129="","",IF(N$129="Faza inwest.",0,IF($C155=SUM($AK155:AQ155),0,IF(SUM($G155:N155)-SUM($AK155:AQ155)&lt;=SUM($G155:N155)*$E155,SUM($G155:N155)-SUM($AK155:AQ155),ROUND(SUM($G155:N155)*$E155,2))))))</f>
        <v/>
      </c>
      <c r="AS155" s="195" t="str">
        <f>IF($C155="","",IF(O$129="","",IF(O$129="Faza inwest.",0,IF($C155=SUM($AK155:AR155),0,IF(SUM($G155:O155)-SUM($AK155:AR155)&lt;=SUM($G155:O155)*$E155,SUM($G155:O155)-SUM($AK155:AR155),ROUND(SUM($G155:O155)*$E155,2))))))</f>
        <v/>
      </c>
      <c r="AT155" s="195" t="str">
        <f>IF($C155="","",IF(P$129="","",IF(P$129="Faza inwest.",0,IF($C155=SUM($AK155:AS155),0,IF(SUM($G155:P155)-SUM($AK155:AS155)&lt;=SUM($G155:P155)*$E155,SUM($G155:P155)-SUM($AK155:AS155),ROUND(SUM($G155:P155)*$E155,2))))))</f>
        <v/>
      </c>
      <c r="AU155" s="195" t="str">
        <f>IF($C155="","",IF(Q$129="","",IF(Q$129="Faza inwest.",0,IF($C155=SUM($AK155:AT155),0,IF(SUM($G155:Q155)-SUM($AK155:AT155)&lt;=SUM($G155:Q155)*$E155,SUM($G155:Q155)-SUM($AK155:AT155),ROUND(SUM($G155:Q155)*$E155,2))))))</f>
        <v/>
      </c>
      <c r="AV155" s="195" t="str">
        <f>IF($C155="","",IF(R$129="","",IF(R$129="Faza inwest.",0,IF($C155=SUM($AK155:AU155),0,IF(SUM($G155:R155)-SUM($AK155:AU155)&lt;=SUM($G155:R155)*$E155,SUM($G155:R155)-SUM($AK155:AU155),ROUND(SUM($G155:R155)*$E155,2))))))</f>
        <v/>
      </c>
      <c r="AW155" s="195" t="str">
        <f>IF($C155="","",IF(S$129="","",IF(S$129="Faza inwest.",0,IF($C155=SUM($AK155:AV155),0,IF(SUM($G155:S155)-SUM($AK155:AV155)&lt;=SUM($G155:S155)*$E155,SUM($G155:S155)-SUM($AK155:AV155),ROUND(SUM($G155:S155)*$E155,2))))))</f>
        <v/>
      </c>
      <c r="AX155" s="195" t="str">
        <f>IF($C155="","",IF(T$129="","",IF(T$129="Faza inwest.",0,IF($C155=SUM($AK155:AW155),0,IF(SUM($G155:T155)-SUM($AK155:AW155)&lt;=SUM($G155:T155)*$E155,SUM($G155:T155)-SUM($AK155:AW155),ROUND(SUM($G155:T155)*$E155,2))))))</f>
        <v/>
      </c>
      <c r="AY155" s="195" t="str">
        <f>IF($C155="","",IF(U$129="","",IF(U$129="Faza inwest.",0,IF($C155=SUM($AK155:AX155),0,IF(SUM($G155:U155)-SUM($AK155:AX155)&lt;=SUM($G155:U155)*$E155,SUM($G155:U155)-SUM($AK155:AX155),ROUND(SUM($G155:U155)*$E155,2))))))</f>
        <v/>
      </c>
      <c r="AZ155" s="195" t="str">
        <f>IF($C155="","",IF(V$129="","",IF(V$129="Faza inwest.",0,IF($C155=SUM($AK155:AY155),0,IF(SUM($G155:V155)-SUM($AK155:AY155)&lt;=SUM($G155:V155)*$E155,SUM($G155:V155)-SUM($AK155:AY155),ROUND(SUM($G155:V155)*$E155,2))))))</f>
        <v/>
      </c>
      <c r="BA155" s="195" t="str">
        <f>IF($C155="","",IF(W$129="","",IF(W$129="Faza inwest.",0,IF($C155=SUM($AK155:AZ155),0,IF(SUM($G155:W155)-SUM($AK155:AZ155)&lt;=SUM($G155:W155)*$E155,SUM($G155:W155)-SUM($AK155:AZ155),ROUND(SUM($G155:W155)*$E155,2))))))</f>
        <v/>
      </c>
      <c r="BB155" s="195" t="str">
        <f>IF($C155="","",IF(X$129="","",IF(X$129="Faza inwest.",0,IF($C155=SUM($AK155:BA155),0,IF(SUM($G155:X155)-SUM($AK155:BA155)&lt;=SUM($G155:X155)*$E155,SUM($G155:X155)-SUM($AK155:BA155),ROUND(SUM($G155:X155)*$E155,2))))))</f>
        <v/>
      </c>
      <c r="BC155" s="195" t="str">
        <f>IF($C155="","",IF(Y$129="","",IF(Y$129="Faza inwest.",0,IF($C155=SUM($AK155:BB155),0,IF(SUM($G155:Y155)-SUM($AK155:BB155)&lt;=SUM($G155:Y155)*$E155,SUM($G155:Y155)-SUM($AK155:BB155),ROUND(SUM($G155:Y155)*$E155,2))))))</f>
        <v/>
      </c>
      <c r="BD155" s="195" t="str">
        <f>IF($C155="","",IF(Z$129="","",IF(Z$129="Faza inwest.",0,IF($C155=SUM($AK155:BC155),0,IF(SUM($G155:Z155)-SUM($AK155:BC155)&lt;=SUM($G155:Z155)*$E155,SUM($G155:Z155)-SUM($AK155:BC155),ROUND(SUM($G155:Z155)*$E155,2))))))</f>
        <v/>
      </c>
      <c r="BE155" s="195" t="str">
        <f>IF($C155="","",IF(AA$129="","",IF(AA$129="Faza inwest.",0,IF($C155=SUM($AK155:BD155),0,IF(SUM($G155:AA155)-SUM($AK155:BD155)&lt;=SUM($G155:AA155)*$E155,SUM($G155:AA155)-SUM($AK155:BD155),ROUND(SUM($G155:AA155)*$E155,2))))))</f>
        <v/>
      </c>
      <c r="BF155" s="195" t="str">
        <f>IF($C155="","",IF(AB$129="","",IF(AB$129="Faza inwest.",0,IF($C155=SUM($AK155:BE155),0,IF(SUM($G155:AB155)-SUM($AK155:BE155)&lt;=SUM($G155:AB155)*$E155,SUM($G155:AB155)-SUM($AK155:BE155),ROUND(SUM($G155:AB155)*$E155,2))))))</f>
        <v/>
      </c>
      <c r="BG155" s="195" t="str">
        <f>IF($C155="","",IF(AC$129="","",IF(AC$129="Faza inwest.",0,IF($C155=SUM($AK155:BF155),0,IF(SUM($G155:AC155)-SUM($AK155:BF155)&lt;=SUM($G155:AC155)*$E155,SUM($G155:AC155)-SUM($AK155:BF155),ROUND(SUM($G155:AC155)*$E155,2))))))</f>
        <v/>
      </c>
      <c r="BH155" s="195" t="str">
        <f>IF($C155="","",IF(AD$129="","",IF(AD$129="Faza inwest.",0,IF($C155=SUM($AK155:BG155),0,IF(SUM($G155:AD155)-SUM($AK155:BG155)&lt;=SUM($G155:AD155)*$E155,SUM($G155:AD155)-SUM($AK155:BG155),ROUND(SUM($G155:AD155)*$E155,2))))))</f>
        <v/>
      </c>
      <c r="BI155" s="195" t="str">
        <f>IF($C155="","",IF(AE$129="","",IF(AE$129="Faza inwest.",0,IF($C155=SUM($AK155:BH155),0,IF(SUM($G155:AE155)-SUM($AK155:BH155)&lt;=SUM($G155:AE155)*$E155,SUM($G155:AE155)-SUM($AK155:BH155),ROUND(SUM($G155:AE155)*$E155,2))))))</f>
        <v/>
      </c>
      <c r="BJ155" s="195" t="str">
        <f>IF($C155="","",IF(AF$129="","",IF(AF$129="Faza inwest.",0,IF($C155=SUM($AK155:BI155),0,IF(SUM($G155:AF155)-SUM($AK155:BI155)&lt;=SUM($G155:AF155)*$E155,SUM($G155:AF155)-SUM($AK155:BI155),ROUND(SUM($G155:AF155)*$E155,2))))))</f>
        <v/>
      </c>
      <c r="BK155" s="195" t="str">
        <f>IF($C155="","",IF(AG$129="","",IF(AG$129="Faza inwest.",0,IF($C155=SUM($AK155:BJ155),0,IF(SUM($G155:AG155)-SUM($AK155:BJ155)&lt;=SUM($G155:AG155)*$E155,SUM($G155:AG155)-SUM($AK155:BJ155),ROUND(SUM($G155:AG155)*$E155,2))))))</f>
        <v/>
      </c>
      <c r="BL155" s="195" t="str">
        <f>IF($C155="","",IF(AH$129="","",IF(AH$129="Faza inwest.",0,IF($C155=SUM($AK155:BK155),0,IF(SUM($G155:AH155)-SUM($AK155:BK155)&lt;=SUM($G155:AH155)*$E155,SUM($G155:AH155)-SUM($AK155:BK155),ROUND(SUM($G155:AH155)*$E155,2))))))</f>
        <v/>
      </c>
      <c r="BM155" s="195" t="str">
        <f>IF($C155="","",IF(AI$129="","",IF(AI$129="Faza inwest.",0,IF($C155=SUM($AK155:BL155),0,IF(SUM($G155:AI155)-SUM($AK155:BL155)&lt;=SUM($G155:AI155)*$E155,SUM($G155:AI155)-SUM($AK155:BL155),ROUND(SUM($G155:AI155)*$E155,2))))))</f>
        <v/>
      </c>
      <c r="BN155" s="195" t="str">
        <f>IF($C155="","",IF(AJ$129="","",IF(AJ$129="Faza inwest.",0,IF($C155=SUM($AK155:BM155),0,IF(SUM($G155:AJ155)-SUM($AK155:BM155)&lt;=SUM($G155:AJ155)*$E155,SUM($G155:AJ155)-SUM($AK155:BM155),ROUND(SUM($G155:AJ155)*$E155,2))))))</f>
        <v/>
      </c>
    </row>
    <row r="156" spans="1:66" s="70" customFormat="1">
      <c r="A156" s="94" t="str">
        <f t="shared" ref="A156" si="110">IF(A107="","",A107)</f>
        <v/>
      </c>
      <c r="B156" s="204" t="str">
        <f t="shared" si="106"/>
        <v/>
      </c>
      <c r="C156" s="205" t="str">
        <f t="shared" si="103"/>
        <v/>
      </c>
      <c r="D156" s="206" t="str">
        <f t="shared" ref="D156:E156" si="111">IF(D107="","",D107)</f>
        <v/>
      </c>
      <c r="E156" s="604" t="str">
        <f t="shared" si="111"/>
        <v/>
      </c>
      <c r="F156" s="207" t="s">
        <v>8</v>
      </c>
      <c r="G156" s="479" t="str">
        <f>IF(Dane!G125="","",Dane!G125)</f>
        <v/>
      </c>
      <c r="H156" s="479" t="str">
        <f>IF(Dane!H125="","",Dane!H125)</f>
        <v/>
      </c>
      <c r="I156" s="479" t="str">
        <f>IF(Dane!I125="","",Dane!I125)</f>
        <v/>
      </c>
      <c r="J156" s="479" t="str">
        <f>IF(Dane!J125="","",Dane!J125)</f>
        <v/>
      </c>
      <c r="K156" s="479" t="str">
        <f>IF(Dane!K125="","",Dane!K125)</f>
        <v/>
      </c>
      <c r="L156" s="479" t="str">
        <f>IF(Dane!L125="","",Dane!L125)</f>
        <v/>
      </c>
      <c r="M156" s="479" t="str">
        <f>IF(Dane!M125="","",Dane!M125)</f>
        <v/>
      </c>
      <c r="N156" s="479" t="str">
        <f>IF(Dane!N125="","",Dane!N125)</f>
        <v/>
      </c>
      <c r="O156" s="479" t="str">
        <f>IF(Dane!O125="","",Dane!O125)</f>
        <v/>
      </c>
      <c r="P156" s="479" t="str">
        <f>IF(Dane!P125="","",Dane!P125)</f>
        <v/>
      </c>
      <c r="Q156" s="479" t="str">
        <f>IF(Dane!Q125="","",Dane!Q125)</f>
        <v/>
      </c>
      <c r="R156" s="479" t="str">
        <f>IF(Dane!R125="","",Dane!R125)</f>
        <v/>
      </c>
      <c r="S156" s="479" t="str">
        <f>IF(Dane!S125="","",Dane!S125)</f>
        <v/>
      </c>
      <c r="T156" s="479" t="str">
        <f>IF(Dane!T125="","",Dane!T125)</f>
        <v/>
      </c>
      <c r="U156" s="479" t="str">
        <f>IF(Dane!U125="","",Dane!U125)</f>
        <v/>
      </c>
      <c r="V156" s="479" t="str">
        <f>IF(Dane!V125="","",Dane!V125)</f>
        <v/>
      </c>
      <c r="W156" s="479" t="str">
        <f>IF(Dane!W125="","",Dane!W125)</f>
        <v/>
      </c>
      <c r="X156" s="479" t="str">
        <f>IF(Dane!X125="","",Dane!X125)</f>
        <v/>
      </c>
      <c r="Y156" s="479" t="str">
        <f>IF(Dane!Y125="","",Dane!Y125)</f>
        <v/>
      </c>
      <c r="Z156" s="479" t="str">
        <f>IF(Dane!Z125="","",Dane!Z125)</f>
        <v/>
      </c>
      <c r="AA156" s="479" t="str">
        <f>IF(Dane!AA125="","",Dane!AA125)</f>
        <v/>
      </c>
      <c r="AB156" s="479" t="str">
        <f>IF(Dane!AB125="","",Dane!AB125)</f>
        <v/>
      </c>
      <c r="AC156" s="479" t="str">
        <f>IF(Dane!AC125="","",Dane!AC125)</f>
        <v/>
      </c>
      <c r="AD156" s="479" t="str">
        <f>IF(Dane!AD125="","",Dane!AD125)</f>
        <v/>
      </c>
      <c r="AE156" s="479" t="str">
        <f>IF(Dane!AE125="","",Dane!AE125)</f>
        <v/>
      </c>
      <c r="AF156" s="479" t="str">
        <f>IF(Dane!AF125="","",Dane!AF125)</f>
        <v/>
      </c>
      <c r="AG156" s="479" t="str">
        <f>IF(Dane!AG125="","",Dane!AG125)</f>
        <v/>
      </c>
      <c r="AH156" s="479" t="str">
        <f>IF(Dane!AH125="","",Dane!AH125)</f>
        <v/>
      </c>
      <c r="AI156" s="479" t="str">
        <f>IF(Dane!AI125="","",Dane!AI125)</f>
        <v/>
      </c>
      <c r="AJ156" s="479" t="str">
        <f>IF(Dane!AJ125="","",Dane!AJ125)</f>
        <v/>
      </c>
      <c r="AK156" s="195" t="str">
        <f>IF($C156="","",IF(H$80="","",IF(G$80="Faza inwest.",0,ROUND(SUM($G156:G156)*$E156,2))))</f>
        <v/>
      </c>
      <c r="AL156" s="195" t="str">
        <f>IF($C156="","",IF(H$129="","",IF(H$129="Faza inwest.",0,IF($C156=SUM($AK156:AK156),0,IF(SUM($G156:H156)-SUM($AK156:AK156)&lt;=SUM($G156:H156)*$E156,SUM($G156:H156)-SUM($AK156:AK156),ROUND(SUM($G156:H156)*$E156,2))))))</f>
        <v/>
      </c>
      <c r="AM156" s="195" t="str">
        <f>IF($C156="","",IF(I$129="","",IF(I$129="Faza inwest.",0,IF($C156=SUM($AK156:AL156),0,IF(SUM($G156:I156)-SUM($AK156:AL156)&lt;=SUM($G156:I156)*$E156,SUM($G156:I156)-SUM($AK156:AL156),ROUND(SUM($G156:I156)*$E156,2))))))</f>
        <v/>
      </c>
      <c r="AN156" s="195" t="str">
        <f>IF($C156="","",IF(J$129="","",IF(J$129="Faza inwest.",0,IF($C156=SUM($AK156:AM156),0,IF(SUM($G156:J156)-SUM($AK156:AM156)&lt;=SUM($G156:J156)*$E156,SUM($G156:J156)-SUM($AK156:AM156),ROUND(SUM($G156:J156)*$E156,2))))))</f>
        <v/>
      </c>
      <c r="AO156" s="195" t="str">
        <f>IF($C156="","",IF(K$129="","",IF(K$129="Faza inwest.",0,IF($C156=SUM($AK156:AN156),0,IF(SUM($G156:K156)-SUM($AK156:AN156)&lt;=SUM($G156:K156)*$E156,SUM($G156:K156)-SUM($AK156:AN156),ROUND(SUM($G156:K156)*$E156,2))))))</f>
        <v/>
      </c>
      <c r="AP156" s="195" t="str">
        <f>IF($C156="","",IF(L$129="","",IF(L$129="Faza inwest.",0,IF($C156=SUM($AK156:AO156),0,IF(SUM($G156:L156)-SUM($AK156:AO156)&lt;=SUM($G156:L156)*$E156,SUM($G156:L156)-SUM($AK156:AO156),ROUND(SUM($G156:L156)*$E156,2))))))</f>
        <v/>
      </c>
      <c r="AQ156" s="195" t="str">
        <f>IF($C156="","",IF(M$129="","",IF(M$129="Faza inwest.",0,IF($C156=SUM($AK156:AP156),0,IF(SUM($G156:M156)-SUM($AK156:AP156)&lt;=SUM($G156:M156)*$E156,SUM($G156:M156)-SUM($AK156:AP156),ROUND(SUM($G156:M156)*$E156,2))))))</f>
        <v/>
      </c>
      <c r="AR156" s="195" t="str">
        <f>IF($C156="","",IF(N$129="","",IF(N$129="Faza inwest.",0,IF($C156=SUM($AK156:AQ156),0,IF(SUM($G156:N156)-SUM($AK156:AQ156)&lt;=SUM($G156:N156)*$E156,SUM($G156:N156)-SUM($AK156:AQ156),ROUND(SUM($G156:N156)*$E156,2))))))</f>
        <v/>
      </c>
      <c r="AS156" s="195" t="str">
        <f>IF($C156="","",IF(O$129="","",IF(O$129="Faza inwest.",0,IF($C156=SUM($AK156:AR156),0,IF(SUM($G156:O156)-SUM($AK156:AR156)&lt;=SUM($G156:O156)*$E156,SUM($G156:O156)-SUM($AK156:AR156),ROUND(SUM($G156:O156)*$E156,2))))))</f>
        <v/>
      </c>
      <c r="AT156" s="195" t="str">
        <f>IF($C156="","",IF(P$129="","",IF(P$129="Faza inwest.",0,IF($C156=SUM($AK156:AS156),0,IF(SUM($G156:P156)-SUM($AK156:AS156)&lt;=SUM($G156:P156)*$E156,SUM($G156:P156)-SUM($AK156:AS156),ROUND(SUM($G156:P156)*$E156,2))))))</f>
        <v/>
      </c>
      <c r="AU156" s="195" t="str">
        <f>IF($C156="","",IF(Q$129="","",IF(Q$129="Faza inwest.",0,IF($C156=SUM($AK156:AT156),0,IF(SUM($G156:Q156)-SUM($AK156:AT156)&lt;=SUM($G156:Q156)*$E156,SUM($G156:Q156)-SUM($AK156:AT156),ROUND(SUM($G156:Q156)*$E156,2))))))</f>
        <v/>
      </c>
      <c r="AV156" s="195" t="str">
        <f>IF($C156="","",IF(R$129="","",IF(R$129="Faza inwest.",0,IF($C156=SUM($AK156:AU156),0,IF(SUM($G156:R156)-SUM($AK156:AU156)&lt;=SUM($G156:R156)*$E156,SUM($G156:R156)-SUM($AK156:AU156),ROUND(SUM($G156:R156)*$E156,2))))))</f>
        <v/>
      </c>
      <c r="AW156" s="195" t="str">
        <f>IF($C156="","",IF(S$129="","",IF(S$129="Faza inwest.",0,IF($C156=SUM($AK156:AV156),0,IF(SUM($G156:S156)-SUM($AK156:AV156)&lt;=SUM($G156:S156)*$E156,SUM($G156:S156)-SUM($AK156:AV156),ROUND(SUM($G156:S156)*$E156,2))))))</f>
        <v/>
      </c>
      <c r="AX156" s="195" t="str">
        <f>IF($C156="","",IF(T$129="","",IF(T$129="Faza inwest.",0,IF($C156=SUM($AK156:AW156),0,IF(SUM($G156:T156)-SUM($AK156:AW156)&lt;=SUM($G156:T156)*$E156,SUM($G156:T156)-SUM($AK156:AW156),ROUND(SUM($G156:T156)*$E156,2))))))</f>
        <v/>
      </c>
      <c r="AY156" s="195" t="str">
        <f>IF($C156="","",IF(U$129="","",IF(U$129="Faza inwest.",0,IF($C156=SUM($AK156:AX156),0,IF(SUM($G156:U156)-SUM($AK156:AX156)&lt;=SUM($G156:U156)*$E156,SUM($G156:U156)-SUM($AK156:AX156),ROUND(SUM($G156:U156)*$E156,2))))))</f>
        <v/>
      </c>
      <c r="AZ156" s="195" t="str">
        <f>IF($C156="","",IF(V$129="","",IF(V$129="Faza inwest.",0,IF($C156=SUM($AK156:AY156),0,IF(SUM($G156:V156)-SUM($AK156:AY156)&lt;=SUM($G156:V156)*$E156,SUM($G156:V156)-SUM($AK156:AY156),ROUND(SUM($G156:V156)*$E156,2))))))</f>
        <v/>
      </c>
      <c r="BA156" s="195" t="str">
        <f>IF($C156="","",IF(W$129="","",IF(W$129="Faza inwest.",0,IF($C156=SUM($AK156:AZ156),0,IF(SUM($G156:W156)-SUM($AK156:AZ156)&lt;=SUM($G156:W156)*$E156,SUM($G156:W156)-SUM($AK156:AZ156),ROUND(SUM($G156:W156)*$E156,2))))))</f>
        <v/>
      </c>
      <c r="BB156" s="195" t="str">
        <f>IF($C156="","",IF(X$129="","",IF(X$129="Faza inwest.",0,IF($C156=SUM($AK156:BA156),0,IF(SUM($G156:X156)-SUM($AK156:BA156)&lt;=SUM($G156:X156)*$E156,SUM($G156:X156)-SUM($AK156:BA156),ROUND(SUM($G156:X156)*$E156,2))))))</f>
        <v/>
      </c>
      <c r="BC156" s="195" t="str">
        <f>IF($C156="","",IF(Y$129="","",IF(Y$129="Faza inwest.",0,IF($C156=SUM($AK156:BB156),0,IF(SUM($G156:Y156)-SUM($AK156:BB156)&lt;=SUM($G156:Y156)*$E156,SUM($G156:Y156)-SUM($AK156:BB156),ROUND(SUM($G156:Y156)*$E156,2))))))</f>
        <v/>
      </c>
      <c r="BD156" s="195" t="str">
        <f>IF($C156="","",IF(Z$129="","",IF(Z$129="Faza inwest.",0,IF($C156=SUM($AK156:BC156),0,IF(SUM($G156:Z156)-SUM($AK156:BC156)&lt;=SUM($G156:Z156)*$E156,SUM($G156:Z156)-SUM($AK156:BC156),ROUND(SUM($G156:Z156)*$E156,2))))))</f>
        <v/>
      </c>
      <c r="BE156" s="195" t="str">
        <f>IF($C156="","",IF(AA$129="","",IF(AA$129="Faza inwest.",0,IF($C156=SUM($AK156:BD156),0,IF(SUM($G156:AA156)-SUM($AK156:BD156)&lt;=SUM($G156:AA156)*$E156,SUM($G156:AA156)-SUM($AK156:BD156),ROUND(SUM($G156:AA156)*$E156,2))))))</f>
        <v/>
      </c>
      <c r="BF156" s="195" t="str">
        <f>IF($C156="","",IF(AB$129="","",IF(AB$129="Faza inwest.",0,IF($C156=SUM($AK156:BE156),0,IF(SUM($G156:AB156)-SUM($AK156:BE156)&lt;=SUM($G156:AB156)*$E156,SUM($G156:AB156)-SUM($AK156:BE156),ROUND(SUM($G156:AB156)*$E156,2))))))</f>
        <v/>
      </c>
      <c r="BG156" s="195" t="str">
        <f>IF($C156="","",IF(AC$129="","",IF(AC$129="Faza inwest.",0,IF($C156=SUM($AK156:BF156),0,IF(SUM($G156:AC156)-SUM($AK156:BF156)&lt;=SUM($G156:AC156)*$E156,SUM($G156:AC156)-SUM($AK156:BF156),ROUND(SUM($G156:AC156)*$E156,2))))))</f>
        <v/>
      </c>
      <c r="BH156" s="195" t="str">
        <f>IF($C156="","",IF(AD$129="","",IF(AD$129="Faza inwest.",0,IF($C156=SUM($AK156:BG156),0,IF(SUM($G156:AD156)-SUM($AK156:BG156)&lt;=SUM($G156:AD156)*$E156,SUM($G156:AD156)-SUM($AK156:BG156),ROUND(SUM($G156:AD156)*$E156,2))))))</f>
        <v/>
      </c>
      <c r="BI156" s="195" t="str">
        <f>IF($C156="","",IF(AE$129="","",IF(AE$129="Faza inwest.",0,IF($C156=SUM($AK156:BH156),0,IF(SUM($G156:AE156)-SUM($AK156:BH156)&lt;=SUM($G156:AE156)*$E156,SUM($G156:AE156)-SUM($AK156:BH156),ROUND(SUM($G156:AE156)*$E156,2))))))</f>
        <v/>
      </c>
      <c r="BJ156" s="195" t="str">
        <f>IF($C156="","",IF(AF$129="","",IF(AF$129="Faza inwest.",0,IF($C156=SUM($AK156:BI156),0,IF(SUM($G156:AF156)-SUM($AK156:BI156)&lt;=SUM($G156:AF156)*$E156,SUM($G156:AF156)-SUM($AK156:BI156),ROUND(SUM($G156:AF156)*$E156,2))))))</f>
        <v/>
      </c>
      <c r="BK156" s="195" t="str">
        <f>IF($C156="","",IF(AG$129="","",IF(AG$129="Faza inwest.",0,IF($C156=SUM($AK156:BJ156),0,IF(SUM($G156:AG156)-SUM($AK156:BJ156)&lt;=SUM($G156:AG156)*$E156,SUM($G156:AG156)-SUM($AK156:BJ156),ROUND(SUM($G156:AG156)*$E156,2))))))</f>
        <v/>
      </c>
      <c r="BL156" s="195" t="str">
        <f>IF($C156="","",IF(AH$129="","",IF(AH$129="Faza inwest.",0,IF($C156=SUM($AK156:BK156),0,IF(SUM($G156:AH156)-SUM($AK156:BK156)&lt;=SUM($G156:AH156)*$E156,SUM($G156:AH156)-SUM($AK156:BK156),ROUND(SUM($G156:AH156)*$E156,2))))))</f>
        <v/>
      </c>
      <c r="BM156" s="195" t="str">
        <f>IF($C156="","",IF(AI$129="","",IF(AI$129="Faza inwest.",0,IF($C156=SUM($AK156:BL156),0,IF(SUM($G156:AI156)-SUM($AK156:BL156)&lt;=SUM($G156:AI156)*$E156,SUM($G156:AI156)-SUM($AK156:BL156),ROUND(SUM($G156:AI156)*$E156,2))))))</f>
        <v/>
      </c>
      <c r="BN156" s="195" t="str">
        <f>IF($C156="","",IF(AJ$129="","",IF(AJ$129="Faza inwest.",0,IF($C156=SUM($AK156:BM156),0,IF(SUM($G156:AJ156)-SUM($AK156:BM156)&lt;=SUM($G156:AJ156)*$E156,SUM($G156:AJ156)-SUM($AK156:BM156),ROUND(SUM($G156:AJ156)*$E156,2))))))</f>
        <v/>
      </c>
    </row>
    <row r="157" spans="1:66" s="70" customFormat="1">
      <c r="A157" s="94" t="str">
        <f t="shared" ref="A157" si="112">IF(A108="","",A108)</f>
        <v/>
      </c>
      <c r="B157" s="204" t="str">
        <f t="shared" si="106"/>
        <v/>
      </c>
      <c r="C157" s="205" t="str">
        <f t="shared" si="103"/>
        <v/>
      </c>
      <c r="D157" s="206" t="str">
        <f t="shared" ref="D157:E157" si="113">IF(D108="","",D108)</f>
        <v/>
      </c>
      <c r="E157" s="604" t="str">
        <f t="shared" si="113"/>
        <v/>
      </c>
      <c r="F157" s="207" t="s">
        <v>8</v>
      </c>
      <c r="G157" s="479" t="str">
        <f>IF(Dane!G126="","",Dane!G126)</f>
        <v/>
      </c>
      <c r="H157" s="479" t="str">
        <f>IF(Dane!H126="","",Dane!H126)</f>
        <v/>
      </c>
      <c r="I157" s="479" t="str">
        <f>IF(Dane!I126="","",Dane!I126)</f>
        <v/>
      </c>
      <c r="J157" s="479" t="str">
        <f>IF(Dane!J126="","",Dane!J126)</f>
        <v/>
      </c>
      <c r="K157" s="479" t="str">
        <f>IF(Dane!K126="","",Dane!K126)</f>
        <v/>
      </c>
      <c r="L157" s="479" t="str">
        <f>IF(Dane!L126="","",Dane!L126)</f>
        <v/>
      </c>
      <c r="M157" s="479" t="str">
        <f>IF(Dane!M126="","",Dane!M126)</f>
        <v/>
      </c>
      <c r="N157" s="479" t="str">
        <f>IF(Dane!N126="","",Dane!N126)</f>
        <v/>
      </c>
      <c r="O157" s="479" t="str">
        <f>IF(Dane!O126="","",Dane!O126)</f>
        <v/>
      </c>
      <c r="P157" s="479" t="str">
        <f>IF(Dane!P126="","",Dane!P126)</f>
        <v/>
      </c>
      <c r="Q157" s="479" t="str">
        <f>IF(Dane!Q126="","",Dane!Q126)</f>
        <v/>
      </c>
      <c r="R157" s="479" t="str">
        <f>IF(Dane!R126="","",Dane!R126)</f>
        <v/>
      </c>
      <c r="S157" s="479" t="str">
        <f>IF(Dane!S126="","",Dane!S126)</f>
        <v/>
      </c>
      <c r="T157" s="479" t="str">
        <f>IF(Dane!T126="","",Dane!T126)</f>
        <v/>
      </c>
      <c r="U157" s="479" t="str">
        <f>IF(Dane!U126="","",Dane!U126)</f>
        <v/>
      </c>
      <c r="V157" s="479" t="str">
        <f>IF(Dane!V126="","",Dane!V126)</f>
        <v/>
      </c>
      <c r="W157" s="479" t="str">
        <f>IF(Dane!W126="","",Dane!W126)</f>
        <v/>
      </c>
      <c r="X157" s="479" t="str">
        <f>IF(Dane!X126="","",Dane!X126)</f>
        <v/>
      </c>
      <c r="Y157" s="479" t="str">
        <f>IF(Dane!Y126="","",Dane!Y126)</f>
        <v/>
      </c>
      <c r="Z157" s="479" t="str">
        <f>IF(Dane!Z126="","",Dane!Z126)</f>
        <v/>
      </c>
      <c r="AA157" s="479" t="str">
        <f>IF(Dane!AA126="","",Dane!AA126)</f>
        <v/>
      </c>
      <c r="AB157" s="479" t="str">
        <f>IF(Dane!AB126="","",Dane!AB126)</f>
        <v/>
      </c>
      <c r="AC157" s="479" t="str">
        <f>IF(Dane!AC126="","",Dane!AC126)</f>
        <v/>
      </c>
      <c r="AD157" s="479" t="str">
        <f>IF(Dane!AD126="","",Dane!AD126)</f>
        <v/>
      </c>
      <c r="AE157" s="479" t="str">
        <f>IF(Dane!AE126="","",Dane!AE126)</f>
        <v/>
      </c>
      <c r="AF157" s="479" t="str">
        <f>IF(Dane!AF126="","",Dane!AF126)</f>
        <v/>
      </c>
      <c r="AG157" s="479" t="str">
        <f>IF(Dane!AG126="","",Dane!AG126)</f>
        <v/>
      </c>
      <c r="AH157" s="479" t="str">
        <f>IF(Dane!AH126="","",Dane!AH126)</f>
        <v/>
      </c>
      <c r="AI157" s="479" t="str">
        <f>IF(Dane!AI126="","",Dane!AI126)</f>
        <v/>
      </c>
      <c r="AJ157" s="479" t="str">
        <f>IF(Dane!AJ126="","",Dane!AJ126)</f>
        <v/>
      </c>
      <c r="AK157" s="195" t="str">
        <f>IF($C157="","",IF(H$80="","",IF(G$80="Faza inwest.",0,ROUND(SUM($G157:G157)*$E157,2))))</f>
        <v/>
      </c>
      <c r="AL157" s="195" t="str">
        <f>IF($C157="","",IF(H$129="","",IF(H$129="Faza inwest.",0,IF($C157=SUM($AK157:AK157),0,IF(SUM($G157:H157)-SUM($AK157:AK157)&lt;=SUM($G157:H157)*$E157,SUM($G157:H157)-SUM($AK157:AK157),ROUND(SUM($G157:H157)*$E157,2))))))</f>
        <v/>
      </c>
      <c r="AM157" s="195" t="str">
        <f>IF($C157="","",IF(I$129="","",IF(I$129="Faza inwest.",0,IF($C157=SUM($AK157:AL157),0,IF(SUM($G157:I157)-SUM($AK157:AL157)&lt;=SUM($G157:I157)*$E157,SUM($G157:I157)-SUM($AK157:AL157),ROUND(SUM($G157:I157)*$E157,2))))))</f>
        <v/>
      </c>
      <c r="AN157" s="195" t="str">
        <f>IF($C157="","",IF(J$129="","",IF(J$129="Faza inwest.",0,IF($C157=SUM($AK157:AM157),0,IF(SUM($G157:J157)-SUM($AK157:AM157)&lt;=SUM($G157:J157)*$E157,SUM($G157:J157)-SUM($AK157:AM157),ROUND(SUM($G157:J157)*$E157,2))))))</f>
        <v/>
      </c>
      <c r="AO157" s="195" t="str">
        <f>IF($C157="","",IF(K$129="","",IF(K$129="Faza inwest.",0,IF($C157=SUM($AK157:AN157),0,IF(SUM($G157:K157)-SUM($AK157:AN157)&lt;=SUM($G157:K157)*$E157,SUM($G157:K157)-SUM($AK157:AN157),ROUND(SUM($G157:K157)*$E157,2))))))</f>
        <v/>
      </c>
      <c r="AP157" s="195" t="str">
        <f>IF($C157="","",IF(L$129="","",IF(L$129="Faza inwest.",0,IF($C157=SUM($AK157:AO157),0,IF(SUM($G157:L157)-SUM($AK157:AO157)&lt;=SUM($G157:L157)*$E157,SUM($G157:L157)-SUM($AK157:AO157),ROUND(SUM($G157:L157)*$E157,2))))))</f>
        <v/>
      </c>
      <c r="AQ157" s="195" t="str">
        <f>IF($C157="","",IF(M$129="","",IF(M$129="Faza inwest.",0,IF($C157=SUM($AK157:AP157),0,IF(SUM($G157:M157)-SUM($AK157:AP157)&lt;=SUM($G157:M157)*$E157,SUM($G157:M157)-SUM($AK157:AP157),ROUND(SUM($G157:M157)*$E157,2))))))</f>
        <v/>
      </c>
      <c r="AR157" s="195" t="str">
        <f>IF($C157="","",IF(N$129="","",IF(N$129="Faza inwest.",0,IF($C157=SUM($AK157:AQ157),0,IF(SUM($G157:N157)-SUM($AK157:AQ157)&lt;=SUM($G157:N157)*$E157,SUM($G157:N157)-SUM($AK157:AQ157),ROUND(SUM($G157:N157)*$E157,2))))))</f>
        <v/>
      </c>
      <c r="AS157" s="195" t="str">
        <f>IF($C157="","",IF(O$129="","",IF(O$129="Faza inwest.",0,IF($C157=SUM($AK157:AR157),0,IF(SUM($G157:O157)-SUM($AK157:AR157)&lt;=SUM($G157:O157)*$E157,SUM($G157:O157)-SUM($AK157:AR157),ROUND(SUM($G157:O157)*$E157,2))))))</f>
        <v/>
      </c>
      <c r="AT157" s="195" t="str">
        <f>IF($C157="","",IF(P$129="","",IF(P$129="Faza inwest.",0,IF($C157=SUM($AK157:AS157),0,IF(SUM($G157:P157)-SUM($AK157:AS157)&lt;=SUM($G157:P157)*$E157,SUM($G157:P157)-SUM($AK157:AS157),ROUND(SUM($G157:P157)*$E157,2))))))</f>
        <v/>
      </c>
      <c r="AU157" s="195" t="str">
        <f>IF($C157="","",IF(Q$129="","",IF(Q$129="Faza inwest.",0,IF($C157=SUM($AK157:AT157),0,IF(SUM($G157:Q157)-SUM($AK157:AT157)&lt;=SUM($G157:Q157)*$E157,SUM($G157:Q157)-SUM($AK157:AT157),ROUND(SUM($G157:Q157)*$E157,2))))))</f>
        <v/>
      </c>
      <c r="AV157" s="195" t="str">
        <f>IF($C157="","",IF(R$129="","",IF(R$129="Faza inwest.",0,IF($C157=SUM($AK157:AU157),0,IF(SUM($G157:R157)-SUM($AK157:AU157)&lt;=SUM($G157:R157)*$E157,SUM($G157:R157)-SUM($AK157:AU157),ROUND(SUM($G157:R157)*$E157,2))))))</f>
        <v/>
      </c>
      <c r="AW157" s="195" t="str">
        <f>IF($C157="","",IF(S$129="","",IF(S$129="Faza inwest.",0,IF($C157=SUM($AK157:AV157),0,IF(SUM($G157:S157)-SUM($AK157:AV157)&lt;=SUM($G157:S157)*$E157,SUM($G157:S157)-SUM($AK157:AV157),ROUND(SUM($G157:S157)*$E157,2))))))</f>
        <v/>
      </c>
      <c r="AX157" s="195" t="str">
        <f>IF($C157="","",IF(T$129="","",IF(T$129="Faza inwest.",0,IF($C157=SUM($AK157:AW157),0,IF(SUM($G157:T157)-SUM($AK157:AW157)&lt;=SUM($G157:T157)*$E157,SUM($G157:T157)-SUM($AK157:AW157),ROUND(SUM($G157:T157)*$E157,2))))))</f>
        <v/>
      </c>
      <c r="AY157" s="195" t="str">
        <f>IF($C157="","",IF(U$129="","",IF(U$129="Faza inwest.",0,IF($C157=SUM($AK157:AX157),0,IF(SUM($G157:U157)-SUM($AK157:AX157)&lt;=SUM($G157:U157)*$E157,SUM($G157:U157)-SUM($AK157:AX157),ROUND(SUM($G157:U157)*$E157,2))))))</f>
        <v/>
      </c>
      <c r="AZ157" s="195" t="str">
        <f>IF($C157="","",IF(V$129="","",IF(V$129="Faza inwest.",0,IF($C157=SUM($AK157:AY157),0,IF(SUM($G157:V157)-SUM($AK157:AY157)&lt;=SUM($G157:V157)*$E157,SUM($G157:V157)-SUM($AK157:AY157),ROUND(SUM($G157:V157)*$E157,2))))))</f>
        <v/>
      </c>
      <c r="BA157" s="195" t="str">
        <f>IF($C157="","",IF(W$129="","",IF(W$129="Faza inwest.",0,IF($C157=SUM($AK157:AZ157),0,IF(SUM($G157:W157)-SUM($AK157:AZ157)&lt;=SUM($G157:W157)*$E157,SUM($G157:W157)-SUM($AK157:AZ157),ROUND(SUM($G157:W157)*$E157,2))))))</f>
        <v/>
      </c>
      <c r="BB157" s="195" t="str">
        <f>IF($C157="","",IF(X$129="","",IF(X$129="Faza inwest.",0,IF($C157=SUM($AK157:BA157),0,IF(SUM($G157:X157)-SUM($AK157:BA157)&lt;=SUM($G157:X157)*$E157,SUM($G157:X157)-SUM($AK157:BA157),ROUND(SUM($G157:X157)*$E157,2))))))</f>
        <v/>
      </c>
      <c r="BC157" s="195" t="str">
        <f>IF($C157="","",IF(Y$129="","",IF(Y$129="Faza inwest.",0,IF($C157=SUM($AK157:BB157),0,IF(SUM($G157:Y157)-SUM($AK157:BB157)&lt;=SUM($G157:Y157)*$E157,SUM($G157:Y157)-SUM($AK157:BB157),ROUND(SUM($G157:Y157)*$E157,2))))))</f>
        <v/>
      </c>
      <c r="BD157" s="195" t="str">
        <f>IF($C157="","",IF(Z$129="","",IF(Z$129="Faza inwest.",0,IF($C157=SUM($AK157:BC157),0,IF(SUM($G157:Z157)-SUM($AK157:BC157)&lt;=SUM($G157:Z157)*$E157,SUM($G157:Z157)-SUM($AK157:BC157),ROUND(SUM($G157:Z157)*$E157,2))))))</f>
        <v/>
      </c>
      <c r="BE157" s="195" t="str">
        <f>IF($C157="","",IF(AA$129="","",IF(AA$129="Faza inwest.",0,IF($C157=SUM($AK157:BD157),0,IF(SUM($G157:AA157)-SUM($AK157:BD157)&lt;=SUM($G157:AA157)*$E157,SUM($G157:AA157)-SUM($AK157:BD157),ROUND(SUM($G157:AA157)*$E157,2))))))</f>
        <v/>
      </c>
      <c r="BF157" s="195" t="str">
        <f>IF($C157="","",IF(AB$129="","",IF(AB$129="Faza inwest.",0,IF($C157=SUM($AK157:BE157),0,IF(SUM($G157:AB157)-SUM($AK157:BE157)&lt;=SUM($G157:AB157)*$E157,SUM($G157:AB157)-SUM($AK157:BE157),ROUND(SUM($G157:AB157)*$E157,2))))))</f>
        <v/>
      </c>
      <c r="BG157" s="195" t="str">
        <f>IF($C157="","",IF(AC$129="","",IF(AC$129="Faza inwest.",0,IF($C157=SUM($AK157:BF157),0,IF(SUM($G157:AC157)-SUM($AK157:BF157)&lt;=SUM($G157:AC157)*$E157,SUM($G157:AC157)-SUM($AK157:BF157),ROUND(SUM($G157:AC157)*$E157,2))))))</f>
        <v/>
      </c>
      <c r="BH157" s="195" t="str">
        <f>IF($C157="","",IF(AD$129="","",IF(AD$129="Faza inwest.",0,IF($C157=SUM($AK157:BG157),0,IF(SUM($G157:AD157)-SUM($AK157:BG157)&lt;=SUM($G157:AD157)*$E157,SUM($G157:AD157)-SUM($AK157:BG157),ROUND(SUM($G157:AD157)*$E157,2))))))</f>
        <v/>
      </c>
      <c r="BI157" s="195" t="str">
        <f>IF($C157="","",IF(AE$129="","",IF(AE$129="Faza inwest.",0,IF($C157=SUM($AK157:BH157),0,IF(SUM($G157:AE157)-SUM($AK157:BH157)&lt;=SUM($G157:AE157)*$E157,SUM($G157:AE157)-SUM($AK157:BH157),ROUND(SUM($G157:AE157)*$E157,2))))))</f>
        <v/>
      </c>
      <c r="BJ157" s="195" t="str">
        <f>IF($C157="","",IF(AF$129="","",IF(AF$129="Faza inwest.",0,IF($C157=SUM($AK157:BI157),0,IF(SUM($G157:AF157)-SUM($AK157:BI157)&lt;=SUM($G157:AF157)*$E157,SUM($G157:AF157)-SUM($AK157:BI157),ROUND(SUM($G157:AF157)*$E157,2))))))</f>
        <v/>
      </c>
      <c r="BK157" s="195" t="str">
        <f>IF($C157="","",IF(AG$129="","",IF(AG$129="Faza inwest.",0,IF($C157=SUM($AK157:BJ157),0,IF(SUM($G157:AG157)-SUM($AK157:BJ157)&lt;=SUM($G157:AG157)*$E157,SUM($G157:AG157)-SUM($AK157:BJ157),ROUND(SUM($G157:AG157)*$E157,2))))))</f>
        <v/>
      </c>
      <c r="BL157" s="195" t="str">
        <f>IF($C157="","",IF(AH$129="","",IF(AH$129="Faza inwest.",0,IF($C157=SUM($AK157:BK157),0,IF(SUM($G157:AH157)-SUM($AK157:BK157)&lt;=SUM($G157:AH157)*$E157,SUM($G157:AH157)-SUM($AK157:BK157),ROUND(SUM($G157:AH157)*$E157,2))))))</f>
        <v/>
      </c>
      <c r="BM157" s="195" t="str">
        <f>IF($C157="","",IF(AI$129="","",IF(AI$129="Faza inwest.",0,IF($C157=SUM($AK157:BL157),0,IF(SUM($G157:AI157)-SUM($AK157:BL157)&lt;=SUM($G157:AI157)*$E157,SUM($G157:AI157)-SUM($AK157:BL157),ROUND(SUM($G157:AI157)*$E157,2))))))</f>
        <v/>
      </c>
      <c r="BN157" s="195" t="str">
        <f>IF($C157="","",IF(AJ$129="","",IF(AJ$129="Faza inwest.",0,IF($C157=SUM($AK157:BM157),0,IF(SUM($G157:AJ157)-SUM($AK157:BM157)&lt;=SUM($G157:AJ157)*$E157,SUM($G157:AJ157)-SUM($AK157:BM157),ROUND(SUM($G157:AJ157)*$E157,2))))))</f>
        <v/>
      </c>
    </row>
    <row r="158" spans="1:66" s="70" customFormat="1">
      <c r="A158" s="94" t="str">
        <f t="shared" ref="A158" si="114">IF(A109="","",A109)</f>
        <v/>
      </c>
      <c r="B158" s="204" t="str">
        <f t="shared" si="106"/>
        <v/>
      </c>
      <c r="C158" s="205" t="str">
        <f t="shared" si="103"/>
        <v/>
      </c>
      <c r="D158" s="206" t="str">
        <f t="shared" ref="D158:E158" si="115">IF(D109="","",D109)</f>
        <v/>
      </c>
      <c r="E158" s="604" t="str">
        <f t="shared" si="115"/>
        <v/>
      </c>
      <c r="F158" s="207" t="s">
        <v>8</v>
      </c>
      <c r="G158" s="479" t="str">
        <f>IF(Dane!G127="","",Dane!G127)</f>
        <v/>
      </c>
      <c r="H158" s="479" t="str">
        <f>IF(Dane!H127="","",Dane!H127)</f>
        <v/>
      </c>
      <c r="I158" s="479" t="str">
        <f>IF(Dane!I127="","",Dane!I127)</f>
        <v/>
      </c>
      <c r="J158" s="479" t="str">
        <f>IF(Dane!J127="","",Dane!J127)</f>
        <v/>
      </c>
      <c r="K158" s="479" t="str">
        <f>IF(Dane!K127="","",Dane!K127)</f>
        <v/>
      </c>
      <c r="L158" s="479" t="str">
        <f>IF(Dane!L127="","",Dane!L127)</f>
        <v/>
      </c>
      <c r="M158" s="479" t="str">
        <f>IF(Dane!M127="","",Dane!M127)</f>
        <v/>
      </c>
      <c r="N158" s="479" t="str">
        <f>IF(Dane!N127="","",Dane!N127)</f>
        <v/>
      </c>
      <c r="O158" s="479" t="str">
        <f>IF(Dane!O127="","",Dane!O127)</f>
        <v/>
      </c>
      <c r="P158" s="479" t="str">
        <f>IF(Dane!P127="","",Dane!P127)</f>
        <v/>
      </c>
      <c r="Q158" s="479" t="str">
        <f>IF(Dane!Q127="","",Dane!Q127)</f>
        <v/>
      </c>
      <c r="R158" s="479" t="str">
        <f>IF(Dane!R127="","",Dane!R127)</f>
        <v/>
      </c>
      <c r="S158" s="479" t="str">
        <f>IF(Dane!S127="","",Dane!S127)</f>
        <v/>
      </c>
      <c r="T158" s="479" t="str">
        <f>IF(Dane!T127="","",Dane!T127)</f>
        <v/>
      </c>
      <c r="U158" s="479" t="str">
        <f>IF(Dane!U127="","",Dane!U127)</f>
        <v/>
      </c>
      <c r="V158" s="479" t="str">
        <f>IF(Dane!V127="","",Dane!V127)</f>
        <v/>
      </c>
      <c r="W158" s="479" t="str">
        <f>IF(Dane!W127="","",Dane!W127)</f>
        <v/>
      </c>
      <c r="X158" s="479" t="str">
        <f>IF(Dane!X127="","",Dane!X127)</f>
        <v/>
      </c>
      <c r="Y158" s="479" t="str">
        <f>IF(Dane!Y127="","",Dane!Y127)</f>
        <v/>
      </c>
      <c r="Z158" s="479" t="str">
        <f>IF(Dane!Z127="","",Dane!Z127)</f>
        <v/>
      </c>
      <c r="AA158" s="479" t="str">
        <f>IF(Dane!AA127="","",Dane!AA127)</f>
        <v/>
      </c>
      <c r="AB158" s="479" t="str">
        <f>IF(Dane!AB127="","",Dane!AB127)</f>
        <v/>
      </c>
      <c r="AC158" s="479" t="str">
        <f>IF(Dane!AC127="","",Dane!AC127)</f>
        <v/>
      </c>
      <c r="AD158" s="479" t="str">
        <f>IF(Dane!AD127="","",Dane!AD127)</f>
        <v/>
      </c>
      <c r="AE158" s="479" t="str">
        <f>IF(Dane!AE127="","",Dane!AE127)</f>
        <v/>
      </c>
      <c r="AF158" s="479" t="str">
        <f>IF(Dane!AF127="","",Dane!AF127)</f>
        <v/>
      </c>
      <c r="AG158" s="479" t="str">
        <f>IF(Dane!AG127="","",Dane!AG127)</f>
        <v/>
      </c>
      <c r="AH158" s="479" t="str">
        <f>IF(Dane!AH127="","",Dane!AH127)</f>
        <v/>
      </c>
      <c r="AI158" s="479" t="str">
        <f>IF(Dane!AI127="","",Dane!AI127)</f>
        <v/>
      </c>
      <c r="AJ158" s="479" t="str">
        <f>IF(Dane!AJ127="","",Dane!AJ127)</f>
        <v/>
      </c>
      <c r="AK158" s="195" t="str">
        <f>IF($C158="","",IF(H$80="","",IF(G$80="Faza inwest.",0,ROUND(SUM($G158:G158)*$E158,2))))</f>
        <v/>
      </c>
      <c r="AL158" s="195" t="str">
        <f>IF($C158="","",IF(H$129="","",IF(H$129="Faza inwest.",0,IF($C158=SUM($AK158:AK158),0,IF(SUM($G158:H158)-SUM($AK158:AK158)&lt;=SUM($G158:H158)*$E158,SUM($G158:H158)-SUM($AK158:AK158),ROUND(SUM($G158:H158)*$E158,2))))))</f>
        <v/>
      </c>
      <c r="AM158" s="195" t="str">
        <f>IF($C158="","",IF(I$129="","",IF(I$129="Faza inwest.",0,IF($C158=SUM($AK158:AL158),0,IF(SUM($G158:I158)-SUM($AK158:AL158)&lt;=SUM($G158:I158)*$E158,SUM($G158:I158)-SUM($AK158:AL158),ROUND(SUM($G158:I158)*$E158,2))))))</f>
        <v/>
      </c>
      <c r="AN158" s="195" t="str">
        <f>IF($C158="","",IF(J$129="","",IF(J$129="Faza inwest.",0,IF($C158=SUM($AK158:AM158),0,IF(SUM($G158:J158)-SUM($AK158:AM158)&lt;=SUM($G158:J158)*$E158,SUM($G158:J158)-SUM($AK158:AM158),ROUND(SUM($G158:J158)*$E158,2))))))</f>
        <v/>
      </c>
      <c r="AO158" s="195" t="str">
        <f>IF($C158="","",IF(K$129="","",IF(K$129="Faza inwest.",0,IF($C158=SUM($AK158:AN158),0,IF(SUM($G158:K158)-SUM($AK158:AN158)&lt;=SUM($G158:K158)*$E158,SUM($G158:K158)-SUM($AK158:AN158),ROUND(SUM($G158:K158)*$E158,2))))))</f>
        <v/>
      </c>
      <c r="AP158" s="195" t="str">
        <f>IF($C158="","",IF(L$129="","",IF(L$129="Faza inwest.",0,IF($C158=SUM($AK158:AO158),0,IF(SUM($G158:L158)-SUM($AK158:AO158)&lt;=SUM($G158:L158)*$E158,SUM($G158:L158)-SUM($AK158:AO158),ROUND(SUM($G158:L158)*$E158,2))))))</f>
        <v/>
      </c>
      <c r="AQ158" s="195" t="str">
        <f>IF($C158="","",IF(M$129="","",IF(M$129="Faza inwest.",0,IF($C158=SUM($AK158:AP158),0,IF(SUM($G158:M158)-SUM($AK158:AP158)&lt;=SUM($G158:M158)*$E158,SUM($G158:M158)-SUM($AK158:AP158),ROUND(SUM($G158:M158)*$E158,2))))))</f>
        <v/>
      </c>
      <c r="AR158" s="195" t="str">
        <f>IF($C158="","",IF(N$129="","",IF(N$129="Faza inwest.",0,IF($C158=SUM($AK158:AQ158),0,IF(SUM($G158:N158)-SUM($AK158:AQ158)&lt;=SUM($G158:N158)*$E158,SUM($G158:N158)-SUM($AK158:AQ158),ROUND(SUM($G158:N158)*$E158,2))))))</f>
        <v/>
      </c>
      <c r="AS158" s="195" t="str">
        <f>IF($C158="","",IF(O$129="","",IF(O$129="Faza inwest.",0,IF($C158=SUM($AK158:AR158),0,IF(SUM($G158:O158)-SUM($AK158:AR158)&lt;=SUM($G158:O158)*$E158,SUM($G158:O158)-SUM($AK158:AR158),ROUND(SUM($G158:O158)*$E158,2))))))</f>
        <v/>
      </c>
      <c r="AT158" s="195" t="str">
        <f>IF($C158="","",IF(P$129="","",IF(P$129="Faza inwest.",0,IF($C158=SUM($AK158:AS158),0,IF(SUM($G158:P158)-SUM($AK158:AS158)&lt;=SUM($G158:P158)*$E158,SUM($G158:P158)-SUM($AK158:AS158),ROUND(SUM($G158:P158)*$E158,2))))))</f>
        <v/>
      </c>
      <c r="AU158" s="195" t="str">
        <f>IF($C158="","",IF(Q$129="","",IF(Q$129="Faza inwest.",0,IF($C158=SUM($AK158:AT158),0,IF(SUM($G158:Q158)-SUM($AK158:AT158)&lt;=SUM($G158:Q158)*$E158,SUM($G158:Q158)-SUM($AK158:AT158),ROUND(SUM($G158:Q158)*$E158,2))))))</f>
        <v/>
      </c>
      <c r="AV158" s="195" t="str">
        <f>IF($C158="","",IF(R$129="","",IF(R$129="Faza inwest.",0,IF($C158=SUM($AK158:AU158),0,IF(SUM($G158:R158)-SUM($AK158:AU158)&lt;=SUM($G158:R158)*$E158,SUM($G158:R158)-SUM($AK158:AU158),ROUND(SUM($G158:R158)*$E158,2))))))</f>
        <v/>
      </c>
      <c r="AW158" s="195" t="str">
        <f>IF($C158="","",IF(S$129="","",IF(S$129="Faza inwest.",0,IF($C158=SUM($AK158:AV158),0,IF(SUM($G158:S158)-SUM($AK158:AV158)&lt;=SUM($G158:S158)*$E158,SUM($G158:S158)-SUM($AK158:AV158),ROUND(SUM($G158:S158)*$E158,2))))))</f>
        <v/>
      </c>
      <c r="AX158" s="195" t="str">
        <f>IF($C158="","",IF(T$129="","",IF(T$129="Faza inwest.",0,IF($C158=SUM($AK158:AW158),0,IF(SUM($G158:T158)-SUM($AK158:AW158)&lt;=SUM($G158:T158)*$E158,SUM($G158:T158)-SUM($AK158:AW158),ROUND(SUM($G158:T158)*$E158,2))))))</f>
        <v/>
      </c>
      <c r="AY158" s="195" t="str">
        <f>IF($C158="","",IF(U$129="","",IF(U$129="Faza inwest.",0,IF($C158=SUM($AK158:AX158),0,IF(SUM($G158:U158)-SUM($AK158:AX158)&lt;=SUM($G158:U158)*$E158,SUM($G158:U158)-SUM($AK158:AX158),ROUND(SUM($G158:U158)*$E158,2))))))</f>
        <v/>
      </c>
      <c r="AZ158" s="195" t="str">
        <f>IF($C158="","",IF(V$129="","",IF(V$129="Faza inwest.",0,IF($C158=SUM($AK158:AY158),0,IF(SUM($G158:V158)-SUM($AK158:AY158)&lt;=SUM($G158:V158)*$E158,SUM($G158:V158)-SUM($AK158:AY158),ROUND(SUM($G158:V158)*$E158,2))))))</f>
        <v/>
      </c>
      <c r="BA158" s="195" t="str">
        <f>IF($C158="","",IF(W$129="","",IF(W$129="Faza inwest.",0,IF($C158=SUM($AK158:AZ158),0,IF(SUM($G158:W158)-SUM($AK158:AZ158)&lt;=SUM($G158:W158)*$E158,SUM($G158:W158)-SUM($AK158:AZ158),ROUND(SUM($G158:W158)*$E158,2))))))</f>
        <v/>
      </c>
      <c r="BB158" s="195" t="str">
        <f>IF($C158="","",IF(X$129="","",IF(X$129="Faza inwest.",0,IF($C158=SUM($AK158:BA158),0,IF(SUM($G158:X158)-SUM($AK158:BA158)&lt;=SUM($G158:X158)*$E158,SUM($G158:X158)-SUM($AK158:BA158),ROUND(SUM($G158:X158)*$E158,2))))))</f>
        <v/>
      </c>
      <c r="BC158" s="195" t="str">
        <f>IF($C158="","",IF(Y$129="","",IF(Y$129="Faza inwest.",0,IF($C158=SUM($AK158:BB158),0,IF(SUM($G158:Y158)-SUM($AK158:BB158)&lt;=SUM($G158:Y158)*$E158,SUM($G158:Y158)-SUM($AK158:BB158),ROUND(SUM($G158:Y158)*$E158,2))))))</f>
        <v/>
      </c>
      <c r="BD158" s="195" t="str">
        <f>IF($C158="","",IF(Z$129="","",IF(Z$129="Faza inwest.",0,IF($C158=SUM($AK158:BC158),0,IF(SUM($G158:Z158)-SUM($AK158:BC158)&lt;=SUM($G158:Z158)*$E158,SUM($G158:Z158)-SUM($AK158:BC158),ROUND(SUM($G158:Z158)*$E158,2))))))</f>
        <v/>
      </c>
      <c r="BE158" s="195" t="str">
        <f>IF($C158="","",IF(AA$129="","",IF(AA$129="Faza inwest.",0,IF($C158=SUM($AK158:BD158),0,IF(SUM($G158:AA158)-SUM($AK158:BD158)&lt;=SUM($G158:AA158)*$E158,SUM($G158:AA158)-SUM($AK158:BD158),ROUND(SUM($G158:AA158)*$E158,2))))))</f>
        <v/>
      </c>
      <c r="BF158" s="195" t="str">
        <f>IF($C158="","",IF(AB$129="","",IF(AB$129="Faza inwest.",0,IF($C158=SUM($AK158:BE158),0,IF(SUM($G158:AB158)-SUM($AK158:BE158)&lt;=SUM($G158:AB158)*$E158,SUM($G158:AB158)-SUM($AK158:BE158),ROUND(SUM($G158:AB158)*$E158,2))))))</f>
        <v/>
      </c>
      <c r="BG158" s="195" t="str">
        <f>IF($C158="","",IF(AC$129="","",IF(AC$129="Faza inwest.",0,IF($C158=SUM($AK158:BF158),0,IF(SUM($G158:AC158)-SUM($AK158:BF158)&lt;=SUM($G158:AC158)*$E158,SUM($G158:AC158)-SUM($AK158:BF158),ROUND(SUM($G158:AC158)*$E158,2))))))</f>
        <v/>
      </c>
      <c r="BH158" s="195" t="str">
        <f>IF($C158="","",IF(AD$129="","",IF(AD$129="Faza inwest.",0,IF($C158=SUM($AK158:BG158),0,IF(SUM($G158:AD158)-SUM($AK158:BG158)&lt;=SUM($G158:AD158)*$E158,SUM($G158:AD158)-SUM($AK158:BG158),ROUND(SUM($G158:AD158)*$E158,2))))))</f>
        <v/>
      </c>
      <c r="BI158" s="195" t="str">
        <f>IF($C158="","",IF(AE$129="","",IF(AE$129="Faza inwest.",0,IF($C158=SUM($AK158:BH158),0,IF(SUM($G158:AE158)-SUM($AK158:BH158)&lt;=SUM($G158:AE158)*$E158,SUM($G158:AE158)-SUM($AK158:BH158),ROUND(SUM($G158:AE158)*$E158,2))))))</f>
        <v/>
      </c>
      <c r="BJ158" s="195" t="str">
        <f>IF($C158="","",IF(AF$129="","",IF(AF$129="Faza inwest.",0,IF($C158=SUM($AK158:BI158),0,IF(SUM($G158:AF158)-SUM($AK158:BI158)&lt;=SUM($G158:AF158)*$E158,SUM($G158:AF158)-SUM($AK158:BI158),ROUND(SUM($G158:AF158)*$E158,2))))))</f>
        <v/>
      </c>
      <c r="BK158" s="195" t="str">
        <f>IF($C158="","",IF(AG$129="","",IF(AG$129="Faza inwest.",0,IF($C158=SUM($AK158:BJ158),0,IF(SUM($G158:AG158)-SUM($AK158:BJ158)&lt;=SUM($G158:AG158)*$E158,SUM($G158:AG158)-SUM($AK158:BJ158),ROUND(SUM($G158:AG158)*$E158,2))))))</f>
        <v/>
      </c>
      <c r="BL158" s="195" t="str">
        <f>IF($C158="","",IF(AH$129="","",IF(AH$129="Faza inwest.",0,IF($C158=SUM($AK158:BK158),0,IF(SUM($G158:AH158)-SUM($AK158:BK158)&lt;=SUM($G158:AH158)*$E158,SUM($G158:AH158)-SUM($AK158:BK158),ROUND(SUM($G158:AH158)*$E158,2))))))</f>
        <v/>
      </c>
      <c r="BM158" s="195" t="str">
        <f>IF($C158="","",IF(AI$129="","",IF(AI$129="Faza inwest.",0,IF($C158=SUM($AK158:BL158),0,IF(SUM($G158:AI158)-SUM($AK158:BL158)&lt;=SUM($G158:AI158)*$E158,SUM($G158:AI158)-SUM($AK158:BL158),ROUND(SUM($G158:AI158)*$E158,2))))))</f>
        <v/>
      </c>
      <c r="BN158" s="195" t="str">
        <f>IF($C158="","",IF(AJ$129="","",IF(AJ$129="Faza inwest.",0,IF($C158=SUM($AK158:BM158),0,IF(SUM($G158:AJ158)-SUM($AK158:BM158)&lt;=SUM($G158:AJ158)*$E158,SUM($G158:AJ158)-SUM($AK158:BM158),ROUND(SUM($G158:AJ158)*$E158,2))))))</f>
        <v/>
      </c>
    </row>
    <row r="159" spans="1:66" s="70" customFormat="1">
      <c r="A159" s="94" t="str">
        <f t="shared" ref="A159" si="116">IF(A110="","",A110)</f>
        <v/>
      </c>
      <c r="B159" s="204" t="str">
        <f t="shared" si="106"/>
        <v/>
      </c>
      <c r="C159" s="205" t="str">
        <f t="shared" si="103"/>
        <v/>
      </c>
      <c r="D159" s="206" t="str">
        <f t="shared" ref="D159:E159" si="117">IF(D110="","",D110)</f>
        <v/>
      </c>
      <c r="E159" s="604" t="str">
        <f t="shared" si="117"/>
        <v/>
      </c>
      <c r="F159" s="207" t="s">
        <v>8</v>
      </c>
      <c r="G159" s="479" t="str">
        <f>IF(Dane!G128="","",Dane!G128)</f>
        <v/>
      </c>
      <c r="H159" s="479" t="str">
        <f>IF(Dane!H128="","",Dane!H128)</f>
        <v/>
      </c>
      <c r="I159" s="479" t="str">
        <f>IF(Dane!I128="","",Dane!I128)</f>
        <v/>
      </c>
      <c r="J159" s="479" t="str">
        <f>IF(Dane!J128="","",Dane!J128)</f>
        <v/>
      </c>
      <c r="K159" s="479" t="str">
        <f>IF(Dane!K128="","",Dane!K128)</f>
        <v/>
      </c>
      <c r="L159" s="479" t="str">
        <f>IF(Dane!L128="","",Dane!L128)</f>
        <v/>
      </c>
      <c r="M159" s="479" t="str">
        <f>IF(Dane!M128="","",Dane!M128)</f>
        <v/>
      </c>
      <c r="N159" s="479" t="str">
        <f>IF(Dane!N128="","",Dane!N128)</f>
        <v/>
      </c>
      <c r="O159" s="479" t="str">
        <f>IF(Dane!O128="","",Dane!O128)</f>
        <v/>
      </c>
      <c r="P159" s="479" t="str">
        <f>IF(Dane!P128="","",Dane!P128)</f>
        <v/>
      </c>
      <c r="Q159" s="479" t="str">
        <f>IF(Dane!Q128="","",Dane!Q128)</f>
        <v/>
      </c>
      <c r="R159" s="479" t="str">
        <f>IF(Dane!R128="","",Dane!R128)</f>
        <v/>
      </c>
      <c r="S159" s="479" t="str">
        <f>IF(Dane!S128="","",Dane!S128)</f>
        <v/>
      </c>
      <c r="T159" s="479" t="str">
        <f>IF(Dane!T128="","",Dane!T128)</f>
        <v/>
      </c>
      <c r="U159" s="479" t="str">
        <f>IF(Dane!U128="","",Dane!U128)</f>
        <v/>
      </c>
      <c r="V159" s="479" t="str">
        <f>IF(Dane!V128="","",Dane!V128)</f>
        <v/>
      </c>
      <c r="W159" s="479" t="str">
        <f>IF(Dane!W128="","",Dane!W128)</f>
        <v/>
      </c>
      <c r="X159" s="479" t="str">
        <f>IF(Dane!X128="","",Dane!X128)</f>
        <v/>
      </c>
      <c r="Y159" s="479" t="str">
        <f>IF(Dane!Y128="","",Dane!Y128)</f>
        <v/>
      </c>
      <c r="Z159" s="479" t="str">
        <f>IF(Dane!Z128="","",Dane!Z128)</f>
        <v/>
      </c>
      <c r="AA159" s="479" t="str">
        <f>IF(Dane!AA128="","",Dane!AA128)</f>
        <v/>
      </c>
      <c r="AB159" s="479" t="str">
        <f>IF(Dane!AB128="","",Dane!AB128)</f>
        <v/>
      </c>
      <c r="AC159" s="479" t="str">
        <f>IF(Dane!AC128="","",Dane!AC128)</f>
        <v/>
      </c>
      <c r="AD159" s="479" t="str">
        <f>IF(Dane!AD128="","",Dane!AD128)</f>
        <v/>
      </c>
      <c r="AE159" s="479" t="str">
        <f>IF(Dane!AE128="","",Dane!AE128)</f>
        <v/>
      </c>
      <c r="AF159" s="479" t="str">
        <f>IF(Dane!AF128="","",Dane!AF128)</f>
        <v/>
      </c>
      <c r="AG159" s="479" t="str">
        <f>IF(Dane!AG128="","",Dane!AG128)</f>
        <v/>
      </c>
      <c r="AH159" s="479" t="str">
        <f>IF(Dane!AH128="","",Dane!AH128)</f>
        <v/>
      </c>
      <c r="AI159" s="479" t="str">
        <f>IF(Dane!AI128="","",Dane!AI128)</f>
        <v/>
      </c>
      <c r="AJ159" s="479" t="str">
        <f>IF(Dane!AJ128="","",Dane!AJ128)</f>
        <v/>
      </c>
      <c r="AK159" s="195" t="str">
        <f>IF($C159="","",IF(H$80="","",IF(G$80="Faza inwest.",0,ROUND(SUM($G159:G159)*$E159,2))))</f>
        <v/>
      </c>
      <c r="AL159" s="195" t="str">
        <f>IF($C159="","",IF(H$129="","",IF(H$129="Faza inwest.",0,IF($C159=SUM($AK159:AK159),0,IF(SUM($G159:H159)-SUM($AK159:AK159)&lt;=SUM($G159:H159)*$E159,SUM($G159:H159)-SUM($AK159:AK159),ROUND(SUM($G159:H159)*$E159,2))))))</f>
        <v/>
      </c>
      <c r="AM159" s="195" t="str">
        <f>IF($C159="","",IF(I$129="","",IF(I$129="Faza inwest.",0,IF($C159=SUM($AK159:AL159),0,IF(SUM($G159:I159)-SUM($AK159:AL159)&lt;=SUM($G159:I159)*$E159,SUM($G159:I159)-SUM($AK159:AL159),ROUND(SUM($G159:I159)*$E159,2))))))</f>
        <v/>
      </c>
      <c r="AN159" s="195" t="str">
        <f>IF($C159="","",IF(J$129="","",IF(J$129="Faza inwest.",0,IF($C159=SUM($AK159:AM159),0,IF(SUM($G159:J159)-SUM($AK159:AM159)&lt;=SUM($G159:J159)*$E159,SUM($G159:J159)-SUM($AK159:AM159),ROUND(SUM($G159:J159)*$E159,2))))))</f>
        <v/>
      </c>
      <c r="AO159" s="195" t="str">
        <f>IF($C159="","",IF(K$129="","",IF(K$129="Faza inwest.",0,IF($C159=SUM($AK159:AN159),0,IF(SUM($G159:K159)-SUM($AK159:AN159)&lt;=SUM($G159:K159)*$E159,SUM($G159:K159)-SUM($AK159:AN159),ROUND(SUM($G159:K159)*$E159,2))))))</f>
        <v/>
      </c>
      <c r="AP159" s="195" t="str">
        <f>IF($C159="","",IF(L$129="","",IF(L$129="Faza inwest.",0,IF($C159=SUM($AK159:AO159),0,IF(SUM($G159:L159)-SUM($AK159:AO159)&lt;=SUM($G159:L159)*$E159,SUM($G159:L159)-SUM($AK159:AO159),ROUND(SUM($G159:L159)*$E159,2))))))</f>
        <v/>
      </c>
      <c r="AQ159" s="195" t="str">
        <f>IF($C159="","",IF(M$129="","",IF(M$129="Faza inwest.",0,IF($C159=SUM($AK159:AP159),0,IF(SUM($G159:M159)-SUM($AK159:AP159)&lt;=SUM($G159:M159)*$E159,SUM($G159:M159)-SUM($AK159:AP159),ROUND(SUM($G159:M159)*$E159,2))))))</f>
        <v/>
      </c>
      <c r="AR159" s="195" t="str">
        <f>IF($C159="","",IF(N$129="","",IF(N$129="Faza inwest.",0,IF($C159=SUM($AK159:AQ159),0,IF(SUM($G159:N159)-SUM($AK159:AQ159)&lt;=SUM($G159:N159)*$E159,SUM($G159:N159)-SUM($AK159:AQ159),ROUND(SUM($G159:N159)*$E159,2))))))</f>
        <v/>
      </c>
      <c r="AS159" s="195" t="str">
        <f>IF($C159="","",IF(O$129="","",IF(O$129="Faza inwest.",0,IF($C159=SUM($AK159:AR159),0,IF(SUM($G159:O159)-SUM($AK159:AR159)&lt;=SUM($G159:O159)*$E159,SUM($G159:O159)-SUM($AK159:AR159),ROUND(SUM($G159:O159)*$E159,2))))))</f>
        <v/>
      </c>
      <c r="AT159" s="195" t="str">
        <f>IF($C159="","",IF(P$129="","",IF(P$129="Faza inwest.",0,IF($C159=SUM($AK159:AS159),0,IF(SUM($G159:P159)-SUM($AK159:AS159)&lt;=SUM($G159:P159)*$E159,SUM($G159:P159)-SUM($AK159:AS159),ROUND(SUM($G159:P159)*$E159,2))))))</f>
        <v/>
      </c>
      <c r="AU159" s="195" t="str">
        <f>IF($C159="","",IF(Q$129="","",IF(Q$129="Faza inwest.",0,IF($C159=SUM($AK159:AT159),0,IF(SUM($G159:Q159)-SUM($AK159:AT159)&lt;=SUM($G159:Q159)*$E159,SUM($G159:Q159)-SUM($AK159:AT159),ROUND(SUM($G159:Q159)*$E159,2))))))</f>
        <v/>
      </c>
      <c r="AV159" s="195" t="str">
        <f>IF($C159="","",IF(R$129="","",IF(R$129="Faza inwest.",0,IF($C159=SUM($AK159:AU159),0,IF(SUM($G159:R159)-SUM($AK159:AU159)&lt;=SUM($G159:R159)*$E159,SUM($G159:R159)-SUM($AK159:AU159),ROUND(SUM($G159:R159)*$E159,2))))))</f>
        <v/>
      </c>
      <c r="AW159" s="195" t="str">
        <f>IF($C159="","",IF(S$129="","",IF(S$129="Faza inwest.",0,IF($C159=SUM($AK159:AV159),0,IF(SUM($G159:S159)-SUM($AK159:AV159)&lt;=SUM($G159:S159)*$E159,SUM($G159:S159)-SUM($AK159:AV159),ROUND(SUM($G159:S159)*$E159,2))))))</f>
        <v/>
      </c>
      <c r="AX159" s="195" t="str">
        <f>IF($C159="","",IF(T$129="","",IF(T$129="Faza inwest.",0,IF($C159=SUM($AK159:AW159),0,IF(SUM($G159:T159)-SUM($AK159:AW159)&lt;=SUM($G159:T159)*$E159,SUM($G159:T159)-SUM($AK159:AW159),ROUND(SUM($G159:T159)*$E159,2))))))</f>
        <v/>
      </c>
      <c r="AY159" s="195" t="str">
        <f>IF($C159="","",IF(U$129="","",IF(U$129="Faza inwest.",0,IF($C159=SUM($AK159:AX159),0,IF(SUM($G159:U159)-SUM($AK159:AX159)&lt;=SUM($G159:U159)*$E159,SUM($G159:U159)-SUM($AK159:AX159),ROUND(SUM($G159:U159)*$E159,2))))))</f>
        <v/>
      </c>
      <c r="AZ159" s="195" t="str">
        <f>IF($C159="","",IF(V$129="","",IF(V$129="Faza inwest.",0,IF($C159=SUM($AK159:AY159),0,IF(SUM($G159:V159)-SUM($AK159:AY159)&lt;=SUM($G159:V159)*$E159,SUM($G159:V159)-SUM($AK159:AY159),ROUND(SUM($G159:V159)*$E159,2))))))</f>
        <v/>
      </c>
      <c r="BA159" s="195" t="str">
        <f>IF($C159="","",IF(W$129="","",IF(W$129="Faza inwest.",0,IF($C159=SUM($AK159:AZ159),0,IF(SUM($G159:W159)-SUM($AK159:AZ159)&lt;=SUM($G159:W159)*$E159,SUM($G159:W159)-SUM($AK159:AZ159),ROUND(SUM($G159:W159)*$E159,2))))))</f>
        <v/>
      </c>
      <c r="BB159" s="195" t="str">
        <f>IF($C159="","",IF(X$129="","",IF(X$129="Faza inwest.",0,IF($C159=SUM($AK159:BA159),0,IF(SUM($G159:X159)-SUM($AK159:BA159)&lt;=SUM($G159:X159)*$E159,SUM($G159:X159)-SUM($AK159:BA159),ROUND(SUM($G159:X159)*$E159,2))))))</f>
        <v/>
      </c>
      <c r="BC159" s="195" t="str">
        <f>IF($C159="","",IF(Y$129="","",IF(Y$129="Faza inwest.",0,IF($C159=SUM($AK159:BB159),0,IF(SUM($G159:Y159)-SUM($AK159:BB159)&lt;=SUM($G159:Y159)*$E159,SUM($G159:Y159)-SUM($AK159:BB159),ROUND(SUM($G159:Y159)*$E159,2))))))</f>
        <v/>
      </c>
      <c r="BD159" s="195" t="str">
        <f>IF($C159="","",IF(Z$129="","",IF(Z$129="Faza inwest.",0,IF($C159=SUM($AK159:BC159),0,IF(SUM($G159:Z159)-SUM($AK159:BC159)&lt;=SUM($G159:Z159)*$E159,SUM($G159:Z159)-SUM($AK159:BC159),ROUND(SUM($G159:Z159)*$E159,2))))))</f>
        <v/>
      </c>
      <c r="BE159" s="195" t="str">
        <f>IF($C159="","",IF(AA$129="","",IF(AA$129="Faza inwest.",0,IF($C159=SUM($AK159:BD159),0,IF(SUM($G159:AA159)-SUM($AK159:BD159)&lt;=SUM($G159:AA159)*$E159,SUM($G159:AA159)-SUM($AK159:BD159),ROUND(SUM($G159:AA159)*$E159,2))))))</f>
        <v/>
      </c>
      <c r="BF159" s="195" t="str">
        <f>IF($C159="","",IF(AB$129="","",IF(AB$129="Faza inwest.",0,IF($C159=SUM($AK159:BE159),0,IF(SUM($G159:AB159)-SUM($AK159:BE159)&lt;=SUM($G159:AB159)*$E159,SUM($G159:AB159)-SUM($AK159:BE159),ROUND(SUM($G159:AB159)*$E159,2))))))</f>
        <v/>
      </c>
      <c r="BG159" s="195" t="str">
        <f>IF($C159="","",IF(AC$129="","",IF(AC$129="Faza inwest.",0,IF($C159=SUM($AK159:BF159),0,IF(SUM($G159:AC159)-SUM($AK159:BF159)&lt;=SUM($G159:AC159)*$E159,SUM($G159:AC159)-SUM($AK159:BF159),ROUND(SUM($G159:AC159)*$E159,2))))))</f>
        <v/>
      </c>
      <c r="BH159" s="195" t="str">
        <f>IF($C159="","",IF(AD$129="","",IF(AD$129="Faza inwest.",0,IF($C159=SUM($AK159:BG159),0,IF(SUM($G159:AD159)-SUM($AK159:BG159)&lt;=SUM($G159:AD159)*$E159,SUM($G159:AD159)-SUM($AK159:BG159),ROUND(SUM($G159:AD159)*$E159,2))))))</f>
        <v/>
      </c>
      <c r="BI159" s="195" t="str">
        <f>IF($C159="","",IF(AE$129="","",IF(AE$129="Faza inwest.",0,IF($C159=SUM($AK159:BH159),0,IF(SUM($G159:AE159)-SUM($AK159:BH159)&lt;=SUM($G159:AE159)*$E159,SUM($G159:AE159)-SUM($AK159:BH159),ROUND(SUM($G159:AE159)*$E159,2))))))</f>
        <v/>
      </c>
      <c r="BJ159" s="195" t="str">
        <f>IF($C159="","",IF(AF$129="","",IF(AF$129="Faza inwest.",0,IF($C159=SUM($AK159:BI159),0,IF(SUM($G159:AF159)-SUM($AK159:BI159)&lt;=SUM($G159:AF159)*$E159,SUM($G159:AF159)-SUM($AK159:BI159),ROUND(SUM($G159:AF159)*$E159,2))))))</f>
        <v/>
      </c>
      <c r="BK159" s="195" t="str">
        <f>IF($C159="","",IF(AG$129="","",IF(AG$129="Faza inwest.",0,IF($C159=SUM($AK159:BJ159),0,IF(SUM($G159:AG159)-SUM($AK159:BJ159)&lt;=SUM($G159:AG159)*$E159,SUM($G159:AG159)-SUM($AK159:BJ159),ROUND(SUM($G159:AG159)*$E159,2))))))</f>
        <v/>
      </c>
      <c r="BL159" s="195" t="str">
        <f>IF($C159="","",IF(AH$129="","",IF(AH$129="Faza inwest.",0,IF($C159=SUM($AK159:BK159),0,IF(SUM($G159:AH159)-SUM($AK159:BK159)&lt;=SUM($G159:AH159)*$E159,SUM($G159:AH159)-SUM($AK159:BK159),ROUND(SUM($G159:AH159)*$E159,2))))))</f>
        <v/>
      </c>
      <c r="BM159" s="195" t="str">
        <f>IF($C159="","",IF(AI$129="","",IF(AI$129="Faza inwest.",0,IF($C159=SUM($AK159:BL159),0,IF(SUM($G159:AI159)-SUM($AK159:BL159)&lt;=SUM($G159:AI159)*$E159,SUM($G159:AI159)-SUM($AK159:BL159),ROUND(SUM($G159:AI159)*$E159,2))))))</f>
        <v/>
      </c>
      <c r="BN159" s="195" t="str">
        <f>IF($C159="","",IF(AJ$129="","",IF(AJ$129="Faza inwest.",0,IF($C159=SUM($AK159:BM159),0,IF(SUM($G159:AJ159)-SUM($AK159:BM159)&lt;=SUM($G159:AJ159)*$E159,SUM($G159:AJ159)-SUM($AK159:BM159),ROUND(SUM($G159:AJ159)*$E159,2))))))</f>
        <v/>
      </c>
    </row>
    <row r="160" spans="1:66" s="70" customFormat="1">
      <c r="A160" s="94" t="str">
        <f t="shared" ref="A160" si="118">IF(A111="","",A111)</f>
        <v/>
      </c>
      <c r="B160" s="204" t="str">
        <f t="shared" si="106"/>
        <v/>
      </c>
      <c r="C160" s="205" t="str">
        <f t="shared" si="103"/>
        <v/>
      </c>
      <c r="D160" s="206" t="str">
        <f t="shared" ref="D160:E160" si="119">IF(D111="","",D111)</f>
        <v/>
      </c>
      <c r="E160" s="604" t="str">
        <f t="shared" si="119"/>
        <v/>
      </c>
      <c r="F160" s="207" t="s">
        <v>8</v>
      </c>
      <c r="G160" s="479" t="str">
        <f>IF(Dane!G129="","",Dane!G129)</f>
        <v/>
      </c>
      <c r="H160" s="479" t="str">
        <f>IF(Dane!H129="","",Dane!H129)</f>
        <v/>
      </c>
      <c r="I160" s="479" t="str">
        <f>IF(Dane!I129="","",Dane!I129)</f>
        <v/>
      </c>
      <c r="J160" s="479" t="str">
        <f>IF(Dane!J129="","",Dane!J129)</f>
        <v/>
      </c>
      <c r="K160" s="479" t="str">
        <f>IF(Dane!K129="","",Dane!K129)</f>
        <v/>
      </c>
      <c r="L160" s="479" t="str">
        <f>IF(Dane!L129="","",Dane!L129)</f>
        <v/>
      </c>
      <c r="M160" s="479" t="str">
        <f>IF(Dane!M129="","",Dane!M129)</f>
        <v/>
      </c>
      <c r="N160" s="479" t="str">
        <f>IF(Dane!N129="","",Dane!N129)</f>
        <v/>
      </c>
      <c r="O160" s="479" t="str">
        <f>IF(Dane!O129="","",Dane!O129)</f>
        <v/>
      </c>
      <c r="P160" s="479" t="str">
        <f>IF(Dane!P129="","",Dane!P129)</f>
        <v/>
      </c>
      <c r="Q160" s="479" t="str">
        <f>IF(Dane!Q129="","",Dane!Q129)</f>
        <v/>
      </c>
      <c r="R160" s="479" t="str">
        <f>IF(Dane!R129="","",Dane!R129)</f>
        <v/>
      </c>
      <c r="S160" s="479" t="str">
        <f>IF(Dane!S129="","",Dane!S129)</f>
        <v/>
      </c>
      <c r="T160" s="479" t="str">
        <f>IF(Dane!T129="","",Dane!T129)</f>
        <v/>
      </c>
      <c r="U160" s="479" t="str">
        <f>IF(Dane!U129="","",Dane!U129)</f>
        <v/>
      </c>
      <c r="V160" s="479" t="str">
        <f>IF(Dane!V129="","",Dane!V129)</f>
        <v/>
      </c>
      <c r="W160" s="479" t="str">
        <f>IF(Dane!W129="","",Dane!W129)</f>
        <v/>
      </c>
      <c r="X160" s="479" t="str">
        <f>IF(Dane!X129="","",Dane!X129)</f>
        <v/>
      </c>
      <c r="Y160" s="479" t="str">
        <f>IF(Dane!Y129="","",Dane!Y129)</f>
        <v/>
      </c>
      <c r="Z160" s="479" t="str">
        <f>IF(Dane!Z129="","",Dane!Z129)</f>
        <v/>
      </c>
      <c r="AA160" s="479" t="str">
        <f>IF(Dane!AA129="","",Dane!AA129)</f>
        <v/>
      </c>
      <c r="AB160" s="479" t="str">
        <f>IF(Dane!AB129="","",Dane!AB129)</f>
        <v/>
      </c>
      <c r="AC160" s="479" t="str">
        <f>IF(Dane!AC129="","",Dane!AC129)</f>
        <v/>
      </c>
      <c r="AD160" s="479" t="str">
        <f>IF(Dane!AD129="","",Dane!AD129)</f>
        <v/>
      </c>
      <c r="AE160" s="479" t="str">
        <f>IF(Dane!AE129="","",Dane!AE129)</f>
        <v/>
      </c>
      <c r="AF160" s="479" t="str">
        <f>IF(Dane!AF129="","",Dane!AF129)</f>
        <v/>
      </c>
      <c r="AG160" s="479" t="str">
        <f>IF(Dane!AG129="","",Dane!AG129)</f>
        <v/>
      </c>
      <c r="AH160" s="479" t="str">
        <f>IF(Dane!AH129="","",Dane!AH129)</f>
        <v/>
      </c>
      <c r="AI160" s="479" t="str">
        <f>IF(Dane!AI129="","",Dane!AI129)</f>
        <v/>
      </c>
      <c r="AJ160" s="479" t="str">
        <f>IF(Dane!AJ129="","",Dane!AJ129)</f>
        <v/>
      </c>
      <c r="AK160" s="195" t="str">
        <f>IF($C160="","",IF(H$80="","",IF(G$80="Faza inwest.",0,ROUND(SUM($G160:G160)*$E160,2))))</f>
        <v/>
      </c>
      <c r="AL160" s="195" t="str">
        <f>IF($C160="","",IF(H$129="","",IF(H$129="Faza inwest.",0,IF($C160=SUM($AK160:AK160),0,IF(SUM($G160:H160)-SUM($AK160:AK160)&lt;=SUM($G160:H160)*$E160,SUM($G160:H160)-SUM($AK160:AK160),ROUND(SUM($G160:H160)*$E160,2))))))</f>
        <v/>
      </c>
      <c r="AM160" s="195" t="str">
        <f>IF($C160="","",IF(I$129="","",IF(I$129="Faza inwest.",0,IF($C160=SUM($AK160:AL160),0,IF(SUM($G160:I160)-SUM($AK160:AL160)&lt;=SUM($G160:I160)*$E160,SUM($G160:I160)-SUM($AK160:AL160),ROUND(SUM($G160:I160)*$E160,2))))))</f>
        <v/>
      </c>
      <c r="AN160" s="195" t="str">
        <f>IF($C160="","",IF(J$129="","",IF(J$129="Faza inwest.",0,IF($C160=SUM($AK160:AM160),0,IF(SUM($G160:J160)-SUM($AK160:AM160)&lt;=SUM($G160:J160)*$E160,SUM($G160:J160)-SUM($AK160:AM160),ROUND(SUM($G160:J160)*$E160,2))))))</f>
        <v/>
      </c>
      <c r="AO160" s="195" t="str">
        <f>IF($C160="","",IF(K$129="","",IF(K$129="Faza inwest.",0,IF($C160=SUM($AK160:AN160),0,IF(SUM($G160:K160)-SUM($AK160:AN160)&lt;=SUM($G160:K160)*$E160,SUM($G160:K160)-SUM($AK160:AN160),ROUND(SUM($G160:K160)*$E160,2))))))</f>
        <v/>
      </c>
      <c r="AP160" s="195" t="str">
        <f>IF($C160="","",IF(L$129="","",IF(L$129="Faza inwest.",0,IF($C160=SUM($AK160:AO160),0,IF(SUM($G160:L160)-SUM($AK160:AO160)&lt;=SUM($G160:L160)*$E160,SUM($G160:L160)-SUM($AK160:AO160),ROUND(SUM($G160:L160)*$E160,2))))))</f>
        <v/>
      </c>
      <c r="AQ160" s="195" t="str">
        <f>IF($C160="","",IF(M$129="","",IF(M$129="Faza inwest.",0,IF($C160=SUM($AK160:AP160),0,IF(SUM($G160:M160)-SUM($AK160:AP160)&lt;=SUM($G160:M160)*$E160,SUM($G160:M160)-SUM($AK160:AP160),ROUND(SUM($G160:M160)*$E160,2))))))</f>
        <v/>
      </c>
      <c r="AR160" s="195" t="str">
        <f>IF($C160="","",IF(N$129="","",IF(N$129="Faza inwest.",0,IF($C160=SUM($AK160:AQ160),0,IF(SUM($G160:N160)-SUM($AK160:AQ160)&lt;=SUM($G160:N160)*$E160,SUM($G160:N160)-SUM($AK160:AQ160),ROUND(SUM($G160:N160)*$E160,2))))))</f>
        <v/>
      </c>
      <c r="AS160" s="195" t="str">
        <f>IF($C160="","",IF(O$129="","",IF(O$129="Faza inwest.",0,IF($C160=SUM($AK160:AR160),0,IF(SUM($G160:O160)-SUM($AK160:AR160)&lt;=SUM($G160:O160)*$E160,SUM($G160:O160)-SUM($AK160:AR160),ROUND(SUM($G160:O160)*$E160,2))))))</f>
        <v/>
      </c>
      <c r="AT160" s="195" t="str">
        <f>IF($C160="","",IF(P$129="","",IF(P$129="Faza inwest.",0,IF($C160=SUM($AK160:AS160),0,IF(SUM($G160:P160)-SUM($AK160:AS160)&lt;=SUM($G160:P160)*$E160,SUM($G160:P160)-SUM($AK160:AS160),ROUND(SUM($G160:P160)*$E160,2))))))</f>
        <v/>
      </c>
      <c r="AU160" s="195" t="str">
        <f>IF($C160="","",IF(Q$129="","",IF(Q$129="Faza inwest.",0,IF($C160=SUM($AK160:AT160),0,IF(SUM($G160:Q160)-SUM($AK160:AT160)&lt;=SUM($G160:Q160)*$E160,SUM($G160:Q160)-SUM($AK160:AT160),ROUND(SUM($G160:Q160)*$E160,2))))))</f>
        <v/>
      </c>
      <c r="AV160" s="195" t="str">
        <f>IF($C160="","",IF(R$129="","",IF(R$129="Faza inwest.",0,IF($C160=SUM($AK160:AU160),0,IF(SUM($G160:R160)-SUM($AK160:AU160)&lt;=SUM($G160:R160)*$E160,SUM($G160:R160)-SUM($AK160:AU160),ROUND(SUM($G160:R160)*$E160,2))))))</f>
        <v/>
      </c>
      <c r="AW160" s="195" t="str">
        <f>IF($C160="","",IF(S$129="","",IF(S$129="Faza inwest.",0,IF($C160=SUM($AK160:AV160),0,IF(SUM($G160:S160)-SUM($AK160:AV160)&lt;=SUM($G160:S160)*$E160,SUM($G160:S160)-SUM($AK160:AV160),ROUND(SUM($G160:S160)*$E160,2))))))</f>
        <v/>
      </c>
      <c r="AX160" s="195" t="str">
        <f>IF($C160="","",IF(T$129="","",IF(T$129="Faza inwest.",0,IF($C160=SUM($AK160:AW160),0,IF(SUM($G160:T160)-SUM($AK160:AW160)&lt;=SUM($G160:T160)*$E160,SUM($G160:T160)-SUM($AK160:AW160),ROUND(SUM($G160:T160)*$E160,2))))))</f>
        <v/>
      </c>
      <c r="AY160" s="195" t="str">
        <f>IF($C160="","",IF(U$129="","",IF(U$129="Faza inwest.",0,IF($C160=SUM($AK160:AX160),0,IF(SUM($G160:U160)-SUM($AK160:AX160)&lt;=SUM($G160:U160)*$E160,SUM($G160:U160)-SUM($AK160:AX160),ROUND(SUM($G160:U160)*$E160,2))))))</f>
        <v/>
      </c>
      <c r="AZ160" s="195" t="str">
        <f>IF($C160="","",IF(V$129="","",IF(V$129="Faza inwest.",0,IF($C160=SUM($AK160:AY160),0,IF(SUM($G160:V160)-SUM($AK160:AY160)&lt;=SUM($G160:V160)*$E160,SUM($G160:V160)-SUM($AK160:AY160),ROUND(SUM($G160:V160)*$E160,2))))))</f>
        <v/>
      </c>
      <c r="BA160" s="195" t="str">
        <f>IF($C160="","",IF(W$129="","",IF(W$129="Faza inwest.",0,IF($C160=SUM($AK160:AZ160),0,IF(SUM($G160:W160)-SUM($AK160:AZ160)&lt;=SUM($G160:W160)*$E160,SUM($G160:W160)-SUM($AK160:AZ160),ROUND(SUM($G160:W160)*$E160,2))))))</f>
        <v/>
      </c>
      <c r="BB160" s="195" t="str">
        <f>IF($C160="","",IF(X$129="","",IF(X$129="Faza inwest.",0,IF($C160=SUM($AK160:BA160),0,IF(SUM($G160:X160)-SUM($AK160:BA160)&lt;=SUM($G160:X160)*$E160,SUM($G160:X160)-SUM($AK160:BA160),ROUND(SUM($G160:X160)*$E160,2))))))</f>
        <v/>
      </c>
      <c r="BC160" s="195" t="str">
        <f>IF($C160="","",IF(Y$129="","",IF(Y$129="Faza inwest.",0,IF($C160=SUM($AK160:BB160),0,IF(SUM($G160:Y160)-SUM($AK160:BB160)&lt;=SUM($G160:Y160)*$E160,SUM($G160:Y160)-SUM($AK160:BB160),ROUND(SUM($G160:Y160)*$E160,2))))))</f>
        <v/>
      </c>
      <c r="BD160" s="195" t="str">
        <f>IF($C160="","",IF(Z$129="","",IF(Z$129="Faza inwest.",0,IF($C160=SUM($AK160:BC160),0,IF(SUM($G160:Z160)-SUM($AK160:BC160)&lt;=SUM($G160:Z160)*$E160,SUM($G160:Z160)-SUM($AK160:BC160),ROUND(SUM($G160:Z160)*$E160,2))))))</f>
        <v/>
      </c>
      <c r="BE160" s="195" t="str">
        <f>IF($C160="","",IF(AA$129="","",IF(AA$129="Faza inwest.",0,IF($C160=SUM($AK160:BD160),0,IF(SUM($G160:AA160)-SUM($AK160:BD160)&lt;=SUM($G160:AA160)*$E160,SUM($G160:AA160)-SUM($AK160:BD160),ROUND(SUM($G160:AA160)*$E160,2))))))</f>
        <v/>
      </c>
      <c r="BF160" s="195" t="str">
        <f>IF($C160="","",IF(AB$129="","",IF(AB$129="Faza inwest.",0,IF($C160=SUM($AK160:BE160),0,IF(SUM($G160:AB160)-SUM($AK160:BE160)&lt;=SUM($G160:AB160)*$E160,SUM($G160:AB160)-SUM($AK160:BE160),ROUND(SUM($G160:AB160)*$E160,2))))))</f>
        <v/>
      </c>
      <c r="BG160" s="195" t="str">
        <f>IF($C160="","",IF(AC$129="","",IF(AC$129="Faza inwest.",0,IF($C160=SUM($AK160:BF160),0,IF(SUM($G160:AC160)-SUM($AK160:BF160)&lt;=SUM($G160:AC160)*$E160,SUM($G160:AC160)-SUM($AK160:BF160),ROUND(SUM($G160:AC160)*$E160,2))))))</f>
        <v/>
      </c>
      <c r="BH160" s="195" t="str">
        <f>IF($C160="","",IF(AD$129="","",IF(AD$129="Faza inwest.",0,IF($C160=SUM($AK160:BG160),0,IF(SUM($G160:AD160)-SUM($AK160:BG160)&lt;=SUM($G160:AD160)*$E160,SUM($G160:AD160)-SUM($AK160:BG160),ROUND(SUM($G160:AD160)*$E160,2))))))</f>
        <v/>
      </c>
      <c r="BI160" s="195" t="str">
        <f>IF($C160="","",IF(AE$129="","",IF(AE$129="Faza inwest.",0,IF($C160=SUM($AK160:BH160),0,IF(SUM($G160:AE160)-SUM($AK160:BH160)&lt;=SUM($G160:AE160)*$E160,SUM($G160:AE160)-SUM($AK160:BH160),ROUND(SUM($G160:AE160)*$E160,2))))))</f>
        <v/>
      </c>
      <c r="BJ160" s="195" t="str">
        <f>IF($C160="","",IF(AF$129="","",IF(AF$129="Faza inwest.",0,IF($C160=SUM($AK160:BI160),0,IF(SUM($G160:AF160)-SUM($AK160:BI160)&lt;=SUM($G160:AF160)*$E160,SUM($G160:AF160)-SUM($AK160:BI160),ROUND(SUM($G160:AF160)*$E160,2))))))</f>
        <v/>
      </c>
      <c r="BK160" s="195" t="str">
        <f>IF($C160="","",IF(AG$129="","",IF(AG$129="Faza inwest.",0,IF($C160=SUM($AK160:BJ160),0,IF(SUM($G160:AG160)-SUM($AK160:BJ160)&lt;=SUM($G160:AG160)*$E160,SUM($G160:AG160)-SUM($AK160:BJ160),ROUND(SUM($G160:AG160)*$E160,2))))))</f>
        <v/>
      </c>
      <c r="BL160" s="195" t="str">
        <f>IF($C160="","",IF(AH$129="","",IF(AH$129="Faza inwest.",0,IF($C160=SUM($AK160:BK160),0,IF(SUM($G160:AH160)-SUM($AK160:BK160)&lt;=SUM($G160:AH160)*$E160,SUM($G160:AH160)-SUM($AK160:BK160),ROUND(SUM($G160:AH160)*$E160,2))))))</f>
        <v/>
      </c>
      <c r="BM160" s="195" t="str">
        <f>IF($C160="","",IF(AI$129="","",IF(AI$129="Faza inwest.",0,IF($C160=SUM($AK160:BL160),0,IF(SUM($G160:AI160)-SUM($AK160:BL160)&lt;=SUM($G160:AI160)*$E160,SUM($G160:AI160)-SUM($AK160:BL160),ROUND(SUM($G160:AI160)*$E160,2))))))</f>
        <v/>
      </c>
      <c r="BN160" s="195" t="str">
        <f>IF($C160="","",IF(AJ$129="","",IF(AJ$129="Faza inwest.",0,IF($C160=SUM($AK160:BM160),0,IF(SUM($G160:AJ160)-SUM($AK160:BM160)&lt;=SUM($G160:AJ160)*$E160,SUM($G160:AJ160)-SUM($AK160:BM160),ROUND(SUM($G160:AJ160)*$E160,2))))))</f>
        <v/>
      </c>
    </row>
    <row r="161" spans="1:66" s="70" customFormat="1">
      <c r="A161" s="94" t="str">
        <f t="shared" ref="A161" si="120">IF(A112="","",A112)</f>
        <v/>
      </c>
      <c r="B161" s="204" t="str">
        <f t="shared" si="106"/>
        <v/>
      </c>
      <c r="C161" s="205" t="str">
        <f t="shared" si="103"/>
        <v/>
      </c>
      <c r="D161" s="206" t="str">
        <f t="shared" ref="D161:E161" si="121">IF(D112="","",D112)</f>
        <v/>
      </c>
      <c r="E161" s="604" t="str">
        <f t="shared" si="121"/>
        <v/>
      </c>
      <c r="F161" s="207" t="s">
        <v>8</v>
      </c>
      <c r="G161" s="479" t="str">
        <f>IF(Dane!G130="","",Dane!G130)</f>
        <v/>
      </c>
      <c r="H161" s="479" t="str">
        <f>IF(Dane!H130="","",Dane!H130)</f>
        <v/>
      </c>
      <c r="I161" s="479" t="str">
        <f>IF(Dane!I130="","",Dane!I130)</f>
        <v/>
      </c>
      <c r="J161" s="479" t="str">
        <f>IF(Dane!J130="","",Dane!J130)</f>
        <v/>
      </c>
      <c r="K161" s="479" t="str">
        <f>IF(Dane!K130="","",Dane!K130)</f>
        <v/>
      </c>
      <c r="L161" s="479" t="str">
        <f>IF(Dane!L130="","",Dane!L130)</f>
        <v/>
      </c>
      <c r="M161" s="479" t="str">
        <f>IF(Dane!M130="","",Dane!M130)</f>
        <v/>
      </c>
      <c r="N161" s="479" t="str">
        <f>IF(Dane!N130="","",Dane!N130)</f>
        <v/>
      </c>
      <c r="O161" s="479" t="str">
        <f>IF(Dane!O130="","",Dane!O130)</f>
        <v/>
      </c>
      <c r="P161" s="479" t="str">
        <f>IF(Dane!P130="","",Dane!P130)</f>
        <v/>
      </c>
      <c r="Q161" s="479" t="str">
        <f>IF(Dane!Q130="","",Dane!Q130)</f>
        <v/>
      </c>
      <c r="R161" s="479" t="str">
        <f>IF(Dane!R130="","",Dane!R130)</f>
        <v/>
      </c>
      <c r="S161" s="479" t="str">
        <f>IF(Dane!S130="","",Dane!S130)</f>
        <v/>
      </c>
      <c r="T161" s="479" t="str">
        <f>IF(Dane!T130="","",Dane!T130)</f>
        <v/>
      </c>
      <c r="U161" s="479" t="str">
        <f>IF(Dane!U130="","",Dane!U130)</f>
        <v/>
      </c>
      <c r="V161" s="479" t="str">
        <f>IF(Dane!V130="","",Dane!V130)</f>
        <v/>
      </c>
      <c r="W161" s="479" t="str">
        <f>IF(Dane!W130="","",Dane!W130)</f>
        <v/>
      </c>
      <c r="X161" s="479" t="str">
        <f>IF(Dane!X130="","",Dane!X130)</f>
        <v/>
      </c>
      <c r="Y161" s="479" t="str">
        <f>IF(Dane!Y130="","",Dane!Y130)</f>
        <v/>
      </c>
      <c r="Z161" s="479" t="str">
        <f>IF(Dane!Z130="","",Dane!Z130)</f>
        <v/>
      </c>
      <c r="AA161" s="479" t="str">
        <f>IF(Dane!AA130="","",Dane!AA130)</f>
        <v/>
      </c>
      <c r="AB161" s="479" t="str">
        <f>IF(Dane!AB130="","",Dane!AB130)</f>
        <v/>
      </c>
      <c r="AC161" s="479" t="str">
        <f>IF(Dane!AC130="","",Dane!AC130)</f>
        <v/>
      </c>
      <c r="AD161" s="479" t="str">
        <f>IF(Dane!AD130="","",Dane!AD130)</f>
        <v/>
      </c>
      <c r="AE161" s="479" t="str">
        <f>IF(Dane!AE130="","",Dane!AE130)</f>
        <v/>
      </c>
      <c r="AF161" s="479" t="str">
        <f>IF(Dane!AF130="","",Dane!AF130)</f>
        <v/>
      </c>
      <c r="AG161" s="479" t="str">
        <f>IF(Dane!AG130="","",Dane!AG130)</f>
        <v/>
      </c>
      <c r="AH161" s="479" t="str">
        <f>IF(Dane!AH130="","",Dane!AH130)</f>
        <v/>
      </c>
      <c r="AI161" s="479" t="str">
        <f>IF(Dane!AI130="","",Dane!AI130)</f>
        <v/>
      </c>
      <c r="AJ161" s="479" t="str">
        <f>IF(Dane!AJ130="","",Dane!AJ130)</f>
        <v/>
      </c>
      <c r="AK161" s="195" t="str">
        <f>IF($C161="","",IF(H$80="","",IF(G$80="Faza inwest.",0,ROUND(SUM($G161:G161)*$E161,2))))</f>
        <v/>
      </c>
      <c r="AL161" s="195" t="str">
        <f>IF($C161="","",IF(H$129="","",IF(H$129="Faza inwest.",0,IF($C161=SUM($AK161:AK161),0,IF(SUM($G161:H161)-SUM($AK161:AK161)&lt;=SUM($G161:H161)*$E161,SUM($G161:H161)-SUM($AK161:AK161),ROUND(SUM($G161:H161)*$E161,2))))))</f>
        <v/>
      </c>
      <c r="AM161" s="195" t="str">
        <f>IF($C161="","",IF(I$129="","",IF(I$129="Faza inwest.",0,IF($C161=SUM($AK161:AL161),0,IF(SUM($G161:I161)-SUM($AK161:AL161)&lt;=SUM($G161:I161)*$E161,SUM($G161:I161)-SUM($AK161:AL161),ROUND(SUM($G161:I161)*$E161,2))))))</f>
        <v/>
      </c>
      <c r="AN161" s="195" t="str">
        <f>IF($C161="","",IF(J$129="","",IF(J$129="Faza inwest.",0,IF($C161=SUM($AK161:AM161),0,IF(SUM($G161:J161)-SUM($AK161:AM161)&lt;=SUM($G161:J161)*$E161,SUM($G161:J161)-SUM($AK161:AM161),ROUND(SUM($G161:J161)*$E161,2))))))</f>
        <v/>
      </c>
      <c r="AO161" s="195" t="str">
        <f>IF($C161="","",IF(K$129="","",IF(K$129="Faza inwest.",0,IF($C161=SUM($AK161:AN161),0,IF(SUM($G161:K161)-SUM($AK161:AN161)&lt;=SUM($G161:K161)*$E161,SUM($G161:K161)-SUM($AK161:AN161),ROUND(SUM($G161:K161)*$E161,2))))))</f>
        <v/>
      </c>
      <c r="AP161" s="195" t="str">
        <f>IF($C161="","",IF(L$129="","",IF(L$129="Faza inwest.",0,IF($C161=SUM($AK161:AO161),0,IF(SUM($G161:L161)-SUM($AK161:AO161)&lt;=SUM($G161:L161)*$E161,SUM($G161:L161)-SUM($AK161:AO161),ROUND(SUM($G161:L161)*$E161,2))))))</f>
        <v/>
      </c>
      <c r="AQ161" s="195" t="str">
        <f>IF($C161="","",IF(M$129="","",IF(M$129="Faza inwest.",0,IF($C161=SUM($AK161:AP161),0,IF(SUM($G161:M161)-SUM($AK161:AP161)&lt;=SUM($G161:M161)*$E161,SUM($G161:M161)-SUM($AK161:AP161),ROUND(SUM($G161:M161)*$E161,2))))))</f>
        <v/>
      </c>
      <c r="AR161" s="195" t="str">
        <f>IF($C161="","",IF(N$129="","",IF(N$129="Faza inwest.",0,IF($C161=SUM($AK161:AQ161),0,IF(SUM($G161:N161)-SUM($AK161:AQ161)&lt;=SUM($G161:N161)*$E161,SUM($G161:N161)-SUM($AK161:AQ161),ROUND(SUM($G161:N161)*$E161,2))))))</f>
        <v/>
      </c>
      <c r="AS161" s="195" t="str">
        <f>IF($C161="","",IF(O$129="","",IF(O$129="Faza inwest.",0,IF($C161=SUM($AK161:AR161),0,IF(SUM($G161:O161)-SUM($AK161:AR161)&lt;=SUM($G161:O161)*$E161,SUM($G161:O161)-SUM($AK161:AR161),ROUND(SUM($G161:O161)*$E161,2))))))</f>
        <v/>
      </c>
      <c r="AT161" s="195" t="str">
        <f>IF($C161="","",IF(P$129="","",IF(P$129="Faza inwest.",0,IF($C161=SUM($AK161:AS161),0,IF(SUM($G161:P161)-SUM($AK161:AS161)&lt;=SUM($G161:P161)*$E161,SUM($G161:P161)-SUM($AK161:AS161),ROUND(SUM($G161:P161)*$E161,2))))))</f>
        <v/>
      </c>
      <c r="AU161" s="195" t="str">
        <f>IF($C161="","",IF(Q$129="","",IF(Q$129="Faza inwest.",0,IF($C161=SUM($AK161:AT161),0,IF(SUM($G161:Q161)-SUM($AK161:AT161)&lt;=SUM($G161:Q161)*$E161,SUM($G161:Q161)-SUM($AK161:AT161),ROUND(SUM($G161:Q161)*$E161,2))))))</f>
        <v/>
      </c>
      <c r="AV161" s="195" t="str">
        <f>IF($C161="","",IF(R$129="","",IF(R$129="Faza inwest.",0,IF($C161=SUM($AK161:AU161),0,IF(SUM($G161:R161)-SUM($AK161:AU161)&lt;=SUM($G161:R161)*$E161,SUM($G161:R161)-SUM($AK161:AU161),ROUND(SUM($G161:R161)*$E161,2))))))</f>
        <v/>
      </c>
      <c r="AW161" s="195" t="str">
        <f>IF($C161="","",IF(S$129="","",IF(S$129="Faza inwest.",0,IF($C161=SUM($AK161:AV161),0,IF(SUM($G161:S161)-SUM($AK161:AV161)&lt;=SUM($G161:S161)*$E161,SUM($G161:S161)-SUM($AK161:AV161),ROUND(SUM($G161:S161)*$E161,2))))))</f>
        <v/>
      </c>
      <c r="AX161" s="195" t="str">
        <f>IF($C161="","",IF(T$129="","",IF(T$129="Faza inwest.",0,IF($C161=SUM($AK161:AW161),0,IF(SUM($G161:T161)-SUM($AK161:AW161)&lt;=SUM($G161:T161)*$E161,SUM($G161:T161)-SUM($AK161:AW161),ROUND(SUM($G161:T161)*$E161,2))))))</f>
        <v/>
      </c>
      <c r="AY161" s="195" t="str">
        <f>IF($C161="","",IF(U$129="","",IF(U$129="Faza inwest.",0,IF($C161=SUM($AK161:AX161),0,IF(SUM($G161:U161)-SUM($AK161:AX161)&lt;=SUM($G161:U161)*$E161,SUM($G161:U161)-SUM($AK161:AX161),ROUND(SUM($G161:U161)*$E161,2))))))</f>
        <v/>
      </c>
      <c r="AZ161" s="195" t="str">
        <f>IF($C161="","",IF(V$129="","",IF(V$129="Faza inwest.",0,IF($C161=SUM($AK161:AY161),0,IF(SUM($G161:V161)-SUM($AK161:AY161)&lt;=SUM($G161:V161)*$E161,SUM($G161:V161)-SUM($AK161:AY161),ROUND(SUM($G161:V161)*$E161,2))))))</f>
        <v/>
      </c>
      <c r="BA161" s="195" t="str">
        <f>IF($C161="","",IF(W$129="","",IF(W$129="Faza inwest.",0,IF($C161=SUM($AK161:AZ161),0,IF(SUM($G161:W161)-SUM($AK161:AZ161)&lt;=SUM($G161:W161)*$E161,SUM($G161:W161)-SUM($AK161:AZ161),ROUND(SUM($G161:W161)*$E161,2))))))</f>
        <v/>
      </c>
      <c r="BB161" s="195" t="str">
        <f>IF($C161="","",IF(X$129="","",IF(X$129="Faza inwest.",0,IF($C161=SUM($AK161:BA161),0,IF(SUM($G161:X161)-SUM($AK161:BA161)&lt;=SUM($G161:X161)*$E161,SUM($G161:X161)-SUM($AK161:BA161),ROUND(SUM($G161:X161)*$E161,2))))))</f>
        <v/>
      </c>
      <c r="BC161" s="195" t="str">
        <f>IF($C161="","",IF(Y$129="","",IF(Y$129="Faza inwest.",0,IF($C161=SUM($AK161:BB161),0,IF(SUM($G161:Y161)-SUM($AK161:BB161)&lt;=SUM($G161:Y161)*$E161,SUM($G161:Y161)-SUM($AK161:BB161),ROUND(SUM($G161:Y161)*$E161,2))))))</f>
        <v/>
      </c>
      <c r="BD161" s="195" t="str">
        <f>IF($C161="","",IF(Z$129="","",IF(Z$129="Faza inwest.",0,IF($C161=SUM($AK161:BC161),0,IF(SUM($G161:Z161)-SUM($AK161:BC161)&lt;=SUM($G161:Z161)*$E161,SUM($G161:Z161)-SUM($AK161:BC161),ROUND(SUM($G161:Z161)*$E161,2))))))</f>
        <v/>
      </c>
      <c r="BE161" s="195" t="str">
        <f>IF($C161="","",IF(AA$129="","",IF(AA$129="Faza inwest.",0,IF($C161=SUM($AK161:BD161),0,IF(SUM($G161:AA161)-SUM($AK161:BD161)&lt;=SUM($G161:AA161)*$E161,SUM($G161:AA161)-SUM($AK161:BD161),ROUND(SUM($G161:AA161)*$E161,2))))))</f>
        <v/>
      </c>
      <c r="BF161" s="195" t="str">
        <f>IF($C161="","",IF(AB$129="","",IF(AB$129="Faza inwest.",0,IF($C161=SUM($AK161:BE161),0,IF(SUM($G161:AB161)-SUM($AK161:BE161)&lt;=SUM($G161:AB161)*$E161,SUM($G161:AB161)-SUM($AK161:BE161),ROUND(SUM($G161:AB161)*$E161,2))))))</f>
        <v/>
      </c>
      <c r="BG161" s="195" t="str">
        <f>IF($C161="","",IF(AC$129="","",IF(AC$129="Faza inwest.",0,IF($C161=SUM($AK161:BF161),0,IF(SUM($G161:AC161)-SUM($AK161:BF161)&lt;=SUM($G161:AC161)*$E161,SUM($G161:AC161)-SUM($AK161:BF161),ROUND(SUM($G161:AC161)*$E161,2))))))</f>
        <v/>
      </c>
      <c r="BH161" s="195" t="str">
        <f>IF($C161="","",IF(AD$129="","",IF(AD$129="Faza inwest.",0,IF($C161=SUM($AK161:BG161),0,IF(SUM($G161:AD161)-SUM($AK161:BG161)&lt;=SUM($G161:AD161)*$E161,SUM($G161:AD161)-SUM($AK161:BG161),ROUND(SUM($G161:AD161)*$E161,2))))))</f>
        <v/>
      </c>
      <c r="BI161" s="195" t="str">
        <f>IF($C161="","",IF(AE$129="","",IF(AE$129="Faza inwest.",0,IF($C161=SUM($AK161:BH161),0,IF(SUM($G161:AE161)-SUM($AK161:BH161)&lt;=SUM($G161:AE161)*$E161,SUM($G161:AE161)-SUM($AK161:BH161),ROUND(SUM($G161:AE161)*$E161,2))))))</f>
        <v/>
      </c>
      <c r="BJ161" s="195" t="str">
        <f>IF($C161="","",IF(AF$129="","",IF(AF$129="Faza inwest.",0,IF($C161=SUM($AK161:BI161),0,IF(SUM($G161:AF161)-SUM($AK161:BI161)&lt;=SUM($G161:AF161)*$E161,SUM($G161:AF161)-SUM($AK161:BI161),ROUND(SUM($G161:AF161)*$E161,2))))))</f>
        <v/>
      </c>
      <c r="BK161" s="195" t="str">
        <f>IF($C161="","",IF(AG$129="","",IF(AG$129="Faza inwest.",0,IF($C161=SUM($AK161:BJ161),0,IF(SUM($G161:AG161)-SUM($AK161:BJ161)&lt;=SUM($G161:AG161)*$E161,SUM($G161:AG161)-SUM($AK161:BJ161),ROUND(SUM($G161:AG161)*$E161,2))))))</f>
        <v/>
      </c>
      <c r="BL161" s="195" t="str">
        <f>IF($C161="","",IF(AH$129="","",IF(AH$129="Faza inwest.",0,IF($C161=SUM($AK161:BK161),0,IF(SUM($G161:AH161)-SUM($AK161:BK161)&lt;=SUM($G161:AH161)*$E161,SUM($G161:AH161)-SUM($AK161:BK161),ROUND(SUM($G161:AH161)*$E161,2))))))</f>
        <v/>
      </c>
      <c r="BM161" s="195" t="str">
        <f>IF($C161="","",IF(AI$129="","",IF(AI$129="Faza inwest.",0,IF($C161=SUM($AK161:BL161),0,IF(SUM($G161:AI161)-SUM($AK161:BL161)&lt;=SUM($G161:AI161)*$E161,SUM($G161:AI161)-SUM($AK161:BL161),ROUND(SUM($G161:AI161)*$E161,2))))))</f>
        <v/>
      </c>
      <c r="BN161" s="195" t="str">
        <f>IF($C161="","",IF(AJ$129="","",IF(AJ$129="Faza inwest.",0,IF($C161=SUM($AK161:BM161),0,IF(SUM($G161:AJ161)-SUM($AK161:BM161)&lt;=SUM($G161:AJ161)*$E161,SUM($G161:AJ161)-SUM($AK161:BM161),ROUND(SUM($G161:AJ161)*$E161,2))))))</f>
        <v/>
      </c>
    </row>
    <row r="162" spans="1:66" s="70" customFormat="1">
      <c r="A162" s="94" t="str">
        <f t="shared" ref="A162" si="122">IF(A113="","",A113)</f>
        <v/>
      </c>
      <c r="B162" s="204" t="str">
        <f t="shared" si="106"/>
        <v/>
      </c>
      <c r="C162" s="205" t="str">
        <f t="shared" si="103"/>
        <v/>
      </c>
      <c r="D162" s="206" t="str">
        <f t="shared" ref="D162:E162" si="123">IF(D113="","",D113)</f>
        <v/>
      </c>
      <c r="E162" s="604" t="str">
        <f t="shared" si="123"/>
        <v/>
      </c>
      <c r="F162" s="207" t="s">
        <v>8</v>
      </c>
      <c r="G162" s="479" t="str">
        <f>IF(Dane!G131="","",Dane!G131)</f>
        <v/>
      </c>
      <c r="H162" s="479" t="str">
        <f>IF(Dane!H131="","",Dane!H131)</f>
        <v/>
      </c>
      <c r="I162" s="479" t="str">
        <f>IF(Dane!I131="","",Dane!I131)</f>
        <v/>
      </c>
      <c r="J162" s="479" t="str">
        <f>IF(Dane!J131="","",Dane!J131)</f>
        <v/>
      </c>
      <c r="K162" s="479" t="str">
        <f>IF(Dane!K131="","",Dane!K131)</f>
        <v/>
      </c>
      <c r="L162" s="479" t="str">
        <f>IF(Dane!L131="","",Dane!L131)</f>
        <v/>
      </c>
      <c r="M162" s="479" t="str">
        <f>IF(Dane!M131="","",Dane!M131)</f>
        <v/>
      </c>
      <c r="N162" s="479" t="str">
        <f>IF(Dane!N131="","",Dane!N131)</f>
        <v/>
      </c>
      <c r="O162" s="479" t="str">
        <f>IF(Dane!O131="","",Dane!O131)</f>
        <v/>
      </c>
      <c r="P162" s="479" t="str">
        <f>IF(Dane!P131="","",Dane!P131)</f>
        <v/>
      </c>
      <c r="Q162" s="479" t="str">
        <f>IF(Dane!Q131="","",Dane!Q131)</f>
        <v/>
      </c>
      <c r="R162" s="479" t="str">
        <f>IF(Dane!R131="","",Dane!R131)</f>
        <v/>
      </c>
      <c r="S162" s="479" t="str">
        <f>IF(Dane!S131="","",Dane!S131)</f>
        <v/>
      </c>
      <c r="T162" s="479" t="str">
        <f>IF(Dane!T131="","",Dane!T131)</f>
        <v/>
      </c>
      <c r="U162" s="479" t="str">
        <f>IF(Dane!U131="","",Dane!U131)</f>
        <v/>
      </c>
      <c r="V162" s="479" t="str">
        <f>IF(Dane!V131="","",Dane!V131)</f>
        <v/>
      </c>
      <c r="W162" s="479" t="str">
        <f>IF(Dane!W131="","",Dane!W131)</f>
        <v/>
      </c>
      <c r="X162" s="479" t="str">
        <f>IF(Dane!X131="","",Dane!X131)</f>
        <v/>
      </c>
      <c r="Y162" s="479" t="str">
        <f>IF(Dane!Y131="","",Dane!Y131)</f>
        <v/>
      </c>
      <c r="Z162" s="479" t="str">
        <f>IF(Dane!Z131="","",Dane!Z131)</f>
        <v/>
      </c>
      <c r="AA162" s="479" t="str">
        <f>IF(Dane!AA131="","",Dane!AA131)</f>
        <v/>
      </c>
      <c r="AB162" s="479" t="str">
        <f>IF(Dane!AB131="","",Dane!AB131)</f>
        <v/>
      </c>
      <c r="AC162" s="479" t="str">
        <f>IF(Dane!AC131="","",Dane!AC131)</f>
        <v/>
      </c>
      <c r="AD162" s="479" t="str">
        <f>IF(Dane!AD131="","",Dane!AD131)</f>
        <v/>
      </c>
      <c r="AE162" s="479" t="str">
        <f>IF(Dane!AE131="","",Dane!AE131)</f>
        <v/>
      </c>
      <c r="AF162" s="479" t="str">
        <f>IF(Dane!AF131="","",Dane!AF131)</f>
        <v/>
      </c>
      <c r="AG162" s="479" t="str">
        <f>IF(Dane!AG131="","",Dane!AG131)</f>
        <v/>
      </c>
      <c r="AH162" s="479" t="str">
        <f>IF(Dane!AH131="","",Dane!AH131)</f>
        <v/>
      </c>
      <c r="AI162" s="479" t="str">
        <f>IF(Dane!AI131="","",Dane!AI131)</f>
        <v/>
      </c>
      <c r="AJ162" s="479" t="str">
        <f>IF(Dane!AJ131="","",Dane!AJ131)</f>
        <v/>
      </c>
      <c r="AK162" s="195" t="str">
        <f>IF($C162="","",IF(H$80="","",IF(G$80="Faza inwest.",0,ROUND(SUM($G162:G162)*$E162,2))))</f>
        <v/>
      </c>
      <c r="AL162" s="195" t="str">
        <f>IF($C162="","",IF(H$129="","",IF(H$129="Faza inwest.",0,IF($C162=SUM($AK162:AK162),0,IF(SUM($G162:H162)-SUM($AK162:AK162)&lt;=SUM($G162:H162)*$E162,SUM($G162:H162)-SUM($AK162:AK162),ROUND(SUM($G162:H162)*$E162,2))))))</f>
        <v/>
      </c>
      <c r="AM162" s="195" t="str">
        <f>IF($C162="","",IF(I$129="","",IF(I$129="Faza inwest.",0,IF($C162=SUM($AK162:AL162),0,IF(SUM($G162:I162)-SUM($AK162:AL162)&lt;=SUM($G162:I162)*$E162,SUM($G162:I162)-SUM($AK162:AL162),ROUND(SUM($G162:I162)*$E162,2))))))</f>
        <v/>
      </c>
      <c r="AN162" s="195" t="str">
        <f>IF($C162="","",IF(J$129="","",IF(J$129="Faza inwest.",0,IF($C162=SUM($AK162:AM162),0,IF(SUM($G162:J162)-SUM($AK162:AM162)&lt;=SUM($G162:J162)*$E162,SUM($G162:J162)-SUM($AK162:AM162),ROUND(SUM($G162:J162)*$E162,2))))))</f>
        <v/>
      </c>
      <c r="AO162" s="195" t="str">
        <f>IF($C162="","",IF(K$129="","",IF(K$129="Faza inwest.",0,IF($C162=SUM($AK162:AN162),0,IF(SUM($G162:K162)-SUM($AK162:AN162)&lt;=SUM($G162:K162)*$E162,SUM($G162:K162)-SUM($AK162:AN162),ROUND(SUM($G162:K162)*$E162,2))))))</f>
        <v/>
      </c>
      <c r="AP162" s="195" t="str">
        <f>IF($C162="","",IF(L$129="","",IF(L$129="Faza inwest.",0,IF($C162=SUM($AK162:AO162),0,IF(SUM($G162:L162)-SUM($AK162:AO162)&lt;=SUM($G162:L162)*$E162,SUM($G162:L162)-SUM($AK162:AO162),ROUND(SUM($G162:L162)*$E162,2))))))</f>
        <v/>
      </c>
      <c r="AQ162" s="195" t="str">
        <f>IF($C162="","",IF(M$129="","",IF(M$129="Faza inwest.",0,IF($C162=SUM($AK162:AP162),0,IF(SUM($G162:M162)-SUM($AK162:AP162)&lt;=SUM($G162:M162)*$E162,SUM($G162:M162)-SUM($AK162:AP162),ROUND(SUM($G162:M162)*$E162,2))))))</f>
        <v/>
      </c>
      <c r="AR162" s="195" t="str">
        <f>IF($C162="","",IF(N$129="","",IF(N$129="Faza inwest.",0,IF($C162=SUM($AK162:AQ162),0,IF(SUM($G162:N162)-SUM($AK162:AQ162)&lt;=SUM($G162:N162)*$E162,SUM($G162:N162)-SUM($AK162:AQ162),ROUND(SUM($G162:N162)*$E162,2))))))</f>
        <v/>
      </c>
      <c r="AS162" s="195" t="str">
        <f>IF($C162="","",IF(O$129="","",IF(O$129="Faza inwest.",0,IF($C162=SUM($AK162:AR162),0,IF(SUM($G162:O162)-SUM($AK162:AR162)&lt;=SUM($G162:O162)*$E162,SUM($G162:O162)-SUM($AK162:AR162),ROUND(SUM($G162:O162)*$E162,2))))))</f>
        <v/>
      </c>
      <c r="AT162" s="195" t="str">
        <f>IF($C162="","",IF(P$129="","",IF(P$129="Faza inwest.",0,IF($C162=SUM($AK162:AS162),0,IF(SUM($G162:P162)-SUM($AK162:AS162)&lt;=SUM($G162:P162)*$E162,SUM($G162:P162)-SUM($AK162:AS162),ROUND(SUM($G162:P162)*$E162,2))))))</f>
        <v/>
      </c>
      <c r="AU162" s="195" t="str">
        <f>IF($C162="","",IF(Q$129="","",IF(Q$129="Faza inwest.",0,IF($C162=SUM($AK162:AT162),0,IF(SUM($G162:Q162)-SUM($AK162:AT162)&lt;=SUM($G162:Q162)*$E162,SUM($G162:Q162)-SUM($AK162:AT162),ROUND(SUM($G162:Q162)*$E162,2))))))</f>
        <v/>
      </c>
      <c r="AV162" s="195" t="str">
        <f>IF($C162="","",IF(R$129="","",IF(R$129="Faza inwest.",0,IF($C162=SUM($AK162:AU162),0,IF(SUM($G162:R162)-SUM($AK162:AU162)&lt;=SUM($G162:R162)*$E162,SUM($G162:R162)-SUM($AK162:AU162),ROUND(SUM($G162:R162)*$E162,2))))))</f>
        <v/>
      </c>
      <c r="AW162" s="195" t="str">
        <f>IF($C162="","",IF(S$129="","",IF(S$129="Faza inwest.",0,IF($C162=SUM($AK162:AV162),0,IF(SUM($G162:S162)-SUM($AK162:AV162)&lt;=SUM($G162:S162)*$E162,SUM($G162:S162)-SUM($AK162:AV162),ROUND(SUM($G162:S162)*$E162,2))))))</f>
        <v/>
      </c>
      <c r="AX162" s="195" t="str">
        <f>IF($C162="","",IF(T$129="","",IF(T$129="Faza inwest.",0,IF($C162=SUM($AK162:AW162),0,IF(SUM($G162:T162)-SUM($AK162:AW162)&lt;=SUM($G162:T162)*$E162,SUM($G162:T162)-SUM($AK162:AW162),ROUND(SUM($G162:T162)*$E162,2))))))</f>
        <v/>
      </c>
      <c r="AY162" s="195" t="str">
        <f>IF($C162="","",IF(U$129="","",IF(U$129="Faza inwest.",0,IF($C162=SUM($AK162:AX162),0,IF(SUM($G162:U162)-SUM($AK162:AX162)&lt;=SUM($G162:U162)*$E162,SUM($G162:U162)-SUM($AK162:AX162),ROUND(SUM($G162:U162)*$E162,2))))))</f>
        <v/>
      </c>
      <c r="AZ162" s="195" t="str">
        <f>IF($C162="","",IF(V$129="","",IF(V$129="Faza inwest.",0,IF($C162=SUM($AK162:AY162),0,IF(SUM($G162:V162)-SUM($AK162:AY162)&lt;=SUM($G162:V162)*$E162,SUM($G162:V162)-SUM($AK162:AY162),ROUND(SUM($G162:V162)*$E162,2))))))</f>
        <v/>
      </c>
      <c r="BA162" s="195" t="str">
        <f>IF($C162="","",IF(W$129="","",IF(W$129="Faza inwest.",0,IF($C162=SUM($AK162:AZ162),0,IF(SUM($G162:W162)-SUM($AK162:AZ162)&lt;=SUM($G162:W162)*$E162,SUM($G162:W162)-SUM($AK162:AZ162),ROUND(SUM($G162:W162)*$E162,2))))))</f>
        <v/>
      </c>
      <c r="BB162" s="195" t="str">
        <f>IF($C162="","",IF(X$129="","",IF(X$129="Faza inwest.",0,IF($C162=SUM($AK162:BA162),0,IF(SUM($G162:X162)-SUM($AK162:BA162)&lt;=SUM($G162:X162)*$E162,SUM($G162:X162)-SUM($AK162:BA162),ROUND(SUM($G162:X162)*$E162,2))))))</f>
        <v/>
      </c>
      <c r="BC162" s="195" t="str">
        <f>IF($C162="","",IF(Y$129="","",IF(Y$129="Faza inwest.",0,IF($C162=SUM($AK162:BB162),0,IF(SUM($G162:Y162)-SUM($AK162:BB162)&lt;=SUM($G162:Y162)*$E162,SUM($G162:Y162)-SUM($AK162:BB162),ROUND(SUM($G162:Y162)*$E162,2))))))</f>
        <v/>
      </c>
      <c r="BD162" s="195" t="str">
        <f>IF($C162="","",IF(Z$129="","",IF(Z$129="Faza inwest.",0,IF($C162=SUM($AK162:BC162),0,IF(SUM($G162:Z162)-SUM($AK162:BC162)&lt;=SUM($G162:Z162)*$E162,SUM($G162:Z162)-SUM($AK162:BC162),ROUND(SUM($G162:Z162)*$E162,2))))))</f>
        <v/>
      </c>
      <c r="BE162" s="195" t="str">
        <f>IF($C162="","",IF(AA$129="","",IF(AA$129="Faza inwest.",0,IF($C162=SUM($AK162:BD162),0,IF(SUM($G162:AA162)-SUM($AK162:BD162)&lt;=SUM($G162:AA162)*$E162,SUM($G162:AA162)-SUM($AK162:BD162),ROUND(SUM($G162:AA162)*$E162,2))))))</f>
        <v/>
      </c>
      <c r="BF162" s="195" t="str">
        <f>IF($C162="","",IF(AB$129="","",IF(AB$129="Faza inwest.",0,IF($C162=SUM($AK162:BE162),0,IF(SUM($G162:AB162)-SUM($AK162:BE162)&lt;=SUM($G162:AB162)*$E162,SUM($G162:AB162)-SUM($AK162:BE162),ROUND(SUM($G162:AB162)*$E162,2))))))</f>
        <v/>
      </c>
      <c r="BG162" s="195" t="str">
        <f>IF($C162="","",IF(AC$129="","",IF(AC$129="Faza inwest.",0,IF($C162=SUM($AK162:BF162),0,IF(SUM($G162:AC162)-SUM($AK162:BF162)&lt;=SUM($G162:AC162)*$E162,SUM($G162:AC162)-SUM($AK162:BF162),ROUND(SUM($G162:AC162)*$E162,2))))))</f>
        <v/>
      </c>
      <c r="BH162" s="195" t="str">
        <f>IF($C162="","",IF(AD$129="","",IF(AD$129="Faza inwest.",0,IF($C162=SUM($AK162:BG162),0,IF(SUM($G162:AD162)-SUM($AK162:BG162)&lt;=SUM($G162:AD162)*$E162,SUM($G162:AD162)-SUM($AK162:BG162),ROUND(SUM($G162:AD162)*$E162,2))))))</f>
        <v/>
      </c>
      <c r="BI162" s="195" t="str">
        <f>IF($C162="","",IF(AE$129="","",IF(AE$129="Faza inwest.",0,IF($C162=SUM($AK162:BH162),0,IF(SUM($G162:AE162)-SUM($AK162:BH162)&lt;=SUM($G162:AE162)*$E162,SUM($G162:AE162)-SUM($AK162:BH162),ROUND(SUM($G162:AE162)*$E162,2))))))</f>
        <v/>
      </c>
      <c r="BJ162" s="195" t="str">
        <f>IF($C162="","",IF(AF$129="","",IF(AF$129="Faza inwest.",0,IF($C162=SUM($AK162:BI162),0,IF(SUM($G162:AF162)-SUM($AK162:BI162)&lt;=SUM($G162:AF162)*$E162,SUM($G162:AF162)-SUM($AK162:BI162),ROUND(SUM($G162:AF162)*$E162,2))))))</f>
        <v/>
      </c>
      <c r="BK162" s="195" t="str">
        <f>IF($C162="","",IF(AG$129="","",IF(AG$129="Faza inwest.",0,IF($C162=SUM($AK162:BJ162),0,IF(SUM($G162:AG162)-SUM($AK162:BJ162)&lt;=SUM($G162:AG162)*$E162,SUM($G162:AG162)-SUM($AK162:BJ162),ROUND(SUM($G162:AG162)*$E162,2))))))</f>
        <v/>
      </c>
      <c r="BL162" s="195" t="str">
        <f>IF($C162="","",IF(AH$129="","",IF(AH$129="Faza inwest.",0,IF($C162=SUM($AK162:BK162),0,IF(SUM($G162:AH162)-SUM($AK162:BK162)&lt;=SUM($G162:AH162)*$E162,SUM($G162:AH162)-SUM($AK162:BK162),ROUND(SUM($G162:AH162)*$E162,2))))))</f>
        <v/>
      </c>
      <c r="BM162" s="195" t="str">
        <f>IF($C162="","",IF(AI$129="","",IF(AI$129="Faza inwest.",0,IF($C162=SUM($AK162:BL162),0,IF(SUM($G162:AI162)-SUM($AK162:BL162)&lt;=SUM($G162:AI162)*$E162,SUM($G162:AI162)-SUM($AK162:BL162),ROUND(SUM($G162:AI162)*$E162,2))))))</f>
        <v/>
      </c>
      <c r="BN162" s="195" t="str">
        <f>IF($C162="","",IF(AJ$129="","",IF(AJ$129="Faza inwest.",0,IF($C162=SUM($AK162:BM162),0,IF(SUM($G162:AJ162)-SUM($AK162:BM162)&lt;=SUM($G162:AJ162)*$E162,SUM($G162:AJ162)-SUM($AK162:BM162),ROUND(SUM($G162:AJ162)*$E162,2))))))</f>
        <v/>
      </c>
    </row>
    <row r="163" spans="1:66" s="70" customFormat="1">
      <c r="A163" s="94" t="str">
        <f t="shared" ref="A163" si="124">IF(A114="","",A114)</f>
        <v/>
      </c>
      <c r="B163" s="204" t="str">
        <f t="shared" si="106"/>
        <v/>
      </c>
      <c r="C163" s="205" t="str">
        <f t="shared" si="103"/>
        <v/>
      </c>
      <c r="D163" s="206" t="str">
        <f t="shared" ref="D163:E163" si="125">IF(D114="","",D114)</f>
        <v/>
      </c>
      <c r="E163" s="604" t="str">
        <f t="shared" si="125"/>
        <v/>
      </c>
      <c r="F163" s="207" t="s">
        <v>8</v>
      </c>
      <c r="G163" s="479" t="str">
        <f>IF(Dane!G132="","",Dane!G132)</f>
        <v/>
      </c>
      <c r="H163" s="479" t="str">
        <f>IF(Dane!H132="","",Dane!H132)</f>
        <v/>
      </c>
      <c r="I163" s="479" t="str">
        <f>IF(Dane!I132="","",Dane!I132)</f>
        <v/>
      </c>
      <c r="J163" s="479" t="str">
        <f>IF(Dane!J132="","",Dane!J132)</f>
        <v/>
      </c>
      <c r="K163" s="479" t="str">
        <f>IF(Dane!K132="","",Dane!K132)</f>
        <v/>
      </c>
      <c r="L163" s="479" t="str">
        <f>IF(Dane!L132="","",Dane!L132)</f>
        <v/>
      </c>
      <c r="M163" s="479" t="str">
        <f>IF(Dane!M132="","",Dane!M132)</f>
        <v/>
      </c>
      <c r="N163" s="479" t="str">
        <f>IF(Dane!N132="","",Dane!N132)</f>
        <v/>
      </c>
      <c r="O163" s="479" t="str">
        <f>IF(Dane!O132="","",Dane!O132)</f>
        <v/>
      </c>
      <c r="P163" s="479" t="str">
        <f>IF(Dane!P132="","",Dane!P132)</f>
        <v/>
      </c>
      <c r="Q163" s="479" t="str">
        <f>IF(Dane!Q132="","",Dane!Q132)</f>
        <v/>
      </c>
      <c r="R163" s="479" t="str">
        <f>IF(Dane!R132="","",Dane!R132)</f>
        <v/>
      </c>
      <c r="S163" s="479" t="str">
        <f>IF(Dane!S132="","",Dane!S132)</f>
        <v/>
      </c>
      <c r="T163" s="479" t="str">
        <f>IF(Dane!T132="","",Dane!T132)</f>
        <v/>
      </c>
      <c r="U163" s="479" t="str">
        <f>IF(Dane!U132="","",Dane!U132)</f>
        <v/>
      </c>
      <c r="V163" s="479" t="str">
        <f>IF(Dane!V132="","",Dane!V132)</f>
        <v/>
      </c>
      <c r="W163" s="479" t="str">
        <f>IF(Dane!W132="","",Dane!W132)</f>
        <v/>
      </c>
      <c r="X163" s="479" t="str">
        <f>IF(Dane!X132="","",Dane!X132)</f>
        <v/>
      </c>
      <c r="Y163" s="479" t="str">
        <f>IF(Dane!Y132="","",Dane!Y132)</f>
        <v/>
      </c>
      <c r="Z163" s="479" t="str">
        <f>IF(Dane!Z132="","",Dane!Z132)</f>
        <v/>
      </c>
      <c r="AA163" s="479" t="str">
        <f>IF(Dane!AA132="","",Dane!AA132)</f>
        <v/>
      </c>
      <c r="AB163" s="479" t="str">
        <f>IF(Dane!AB132="","",Dane!AB132)</f>
        <v/>
      </c>
      <c r="AC163" s="479" t="str">
        <f>IF(Dane!AC132="","",Dane!AC132)</f>
        <v/>
      </c>
      <c r="AD163" s="479" t="str">
        <f>IF(Dane!AD132="","",Dane!AD132)</f>
        <v/>
      </c>
      <c r="AE163" s="479" t="str">
        <f>IF(Dane!AE132="","",Dane!AE132)</f>
        <v/>
      </c>
      <c r="AF163" s="479" t="str">
        <f>IF(Dane!AF132="","",Dane!AF132)</f>
        <v/>
      </c>
      <c r="AG163" s="479" t="str">
        <f>IF(Dane!AG132="","",Dane!AG132)</f>
        <v/>
      </c>
      <c r="AH163" s="479" t="str">
        <f>IF(Dane!AH132="","",Dane!AH132)</f>
        <v/>
      </c>
      <c r="AI163" s="479" t="str">
        <f>IF(Dane!AI132="","",Dane!AI132)</f>
        <v/>
      </c>
      <c r="AJ163" s="479" t="str">
        <f>IF(Dane!AJ132="","",Dane!AJ132)</f>
        <v/>
      </c>
      <c r="AK163" s="195" t="str">
        <f>IF($C163="","",IF(H$80="","",IF(G$80="Faza inwest.",0,ROUND(SUM($G163:G163)*$E163,2))))</f>
        <v/>
      </c>
      <c r="AL163" s="195" t="str">
        <f>IF($C163="","",IF(H$129="","",IF(H$129="Faza inwest.",0,IF($C163=SUM($AK163:AK163),0,IF(SUM($G163:H163)-SUM($AK163:AK163)&lt;=SUM($G163:H163)*$E163,SUM($G163:H163)-SUM($AK163:AK163),ROUND(SUM($G163:H163)*$E163,2))))))</f>
        <v/>
      </c>
      <c r="AM163" s="195" t="str">
        <f>IF($C163="","",IF(I$129="","",IF(I$129="Faza inwest.",0,IF($C163=SUM($AK163:AL163),0,IF(SUM($G163:I163)-SUM($AK163:AL163)&lt;=SUM($G163:I163)*$E163,SUM($G163:I163)-SUM($AK163:AL163),ROUND(SUM($G163:I163)*$E163,2))))))</f>
        <v/>
      </c>
      <c r="AN163" s="195" t="str">
        <f>IF($C163="","",IF(J$129="","",IF(J$129="Faza inwest.",0,IF($C163=SUM($AK163:AM163),0,IF(SUM($G163:J163)-SUM($AK163:AM163)&lt;=SUM($G163:J163)*$E163,SUM($G163:J163)-SUM($AK163:AM163),ROUND(SUM($G163:J163)*$E163,2))))))</f>
        <v/>
      </c>
      <c r="AO163" s="195" t="str">
        <f>IF($C163="","",IF(K$129="","",IF(K$129="Faza inwest.",0,IF($C163=SUM($AK163:AN163),0,IF(SUM($G163:K163)-SUM($AK163:AN163)&lt;=SUM($G163:K163)*$E163,SUM($G163:K163)-SUM($AK163:AN163),ROUND(SUM($G163:K163)*$E163,2))))))</f>
        <v/>
      </c>
      <c r="AP163" s="195" t="str">
        <f>IF($C163="","",IF(L$129="","",IF(L$129="Faza inwest.",0,IF($C163=SUM($AK163:AO163),0,IF(SUM($G163:L163)-SUM($AK163:AO163)&lt;=SUM($G163:L163)*$E163,SUM($G163:L163)-SUM($AK163:AO163),ROUND(SUM($G163:L163)*$E163,2))))))</f>
        <v/>
      </c>
      <c r="AQ163" s="195" t="str">
        <f>IF($C163="","",IF(M$129="","",IF(M$129="Faza inwest.",0,IF($C163=SUM($AK163:AP163),0,IF(SUM($G163:M163)-SUM($AK163:AP163)&lt;=SUM($G163:M163)*$E163,SUM($G163:M163)-SUM($AK163:AP163),ROUND(SUM($G163:M163)*$E163,2))))))</f>
        <v/>
      </c>
      <c r="AR163" s="195" t="str">
        <f>IF($C163="","",IF(N$129="","",IF(N$129="Faza inwest.",0,IF($C163=SUM($AK163:AQ163),0,IF(SUM($G163:N163)-SUM($AK163:AQ163)&lt;=SUM($G163:N163)*$E163,SUM($G163:N163)-SUM($AK163:AQ163),ROUND(SUM($G163:N163)*$E163,2))))))</f>
        <v/>
      </c>
      <c r="AS163" s="195" t="str">
        <f>IF($C163="","",IF(O$129="","",IF(O$129="Faza inwest.",0,IF($C163=SUM($AK163:AR163),0,IF(SUM($G163:O163)-SUM($AK163:AR163)&lt;=SUM($G163:O163)*$E163,SUM($G163:O163)-SUM($AK163:AR163),ROUND(SUM($G163:O163)*$E163,2))))))</f>
        <v/>
      </c>
      <c r="AT163" s="195" t="str">
        <f>IF($C163="","",IF(P$129="","",IF(P$129="Faza inwest.",0,IF($C163=SUM($AK163:AS163),0,IF(SUM($G163:P163)-SUM($AK163:AS163)&lt;=SUM($G163:P163)*$E163,SUM($G163:P163)-SUM($AK163:AS163),ROUND(SUM($G163:P163)*$E163,2))))))</f>
        <v/>
      </c>
      <c r="AU163" s="195" t="str">
        <f>IF($C163="","",IF(Q$129="","",IF(Q$129="Faza inwest.",0,IF($C163=SUM($AK163:AT163),0,IF(SUM($G163:Q163)-SUM($AK163:AT163)&lt;=SUM($G163:Q163)*$E163,SUM($G163:Q163)-SUM($AK163:AT163),ROUND(SUM($G163:Q163)*$E163,2))))))</f>
        <v/>
      </c>
      <c r="AV163" s="195" t="str">
        <f>IF($C163="","",IF(R$129="","",IF(R$129="Faza inwest.",0,IF($C163=SUM($AK163:AU163),0,IF(SUM($G163:R163)-SUM($AK163:AU163)&lt;=SUM($G163:R163)*$E163,SUM($G163:R163)-SUM($AK163:AU163),ROUND(SUM($G163:R163)*$E163,2))))))</f>
        <v/>
      </c>
      <c r="AW163" s="195" t="str">
        <f>IF($C163="","",IF(S$129="","",IF(S$129="Faza inwest.",0,IF($C163=SUM($AK163:AV163),0,IF(SUM($G163:S163)-SUM($AK163:AV163)&lt;=SUM($G163:S163)*$E163,SUM($G163:S163)-SUM($AK163:AV163),ROUND(SUM($G163:S163)*$E163,2))))))</f>
        <v/>
      </c>
      <c r="AX163" s="195" t="str">
        <f>IF($C163="","",IF(T$129="","",IF(T$129="Faza inwest.",0,IF($C163=SUM($AK163:AW163),0,IF(SUM($G163:T163)-SUM($AK163:AW163)&lt;=SUM($G163:T163)*$E163,SUM($G163:T163)-SUM($AK163:AW163),ROUND(SUM($G163:T163)*$E163,2))))))</f>
        <v/>
      </c>
      <c r="AY163" s="195" t="str">
        <f>IF($C163="","",IF(U$129="","",IF(U$129="Faza inwest.",0,IF($C163=SUM($AK163:AX163),0,IF(SUM($G163:U163)-SUM($AK163:AX163)&lt;=SUM($G163:U163)*$E163,SUM($G163:U163)-SUM($AK163:AX163),ROUND(SUM($G163:U163)*$E163,2))))))</f>
        <v/>
      </c>
      <c r="AZ163" s="195" t="str">
        <f>IF($C163="","",IF(V$129="","",IF(V$129="Faza inwest.",0,IF($C163=SUM($AK163:AY163),0,IF(SUM($G163:V163)-SUM($AK163:AY163)&lt;=SUM($G163:V163)*$E163,SUM($G163:V163)-SUM($AK163:AY163),ROUND(SUM($G163:V163)*$E163,2))))))</f>
        <v/>
      </c>
      <c r="BA163" s="195" t="str">
        <f>IF($C163="","",IF(W$129="","",IF(W$129="Faza inwest.",0,IF($C163=SUM($AK163:AZ163),0,IF(SUM($G163:W163)-SUM($AK163:AZ163)&lt;=SUM($G163:W163)*$E163,SUM($G163:W163)-SUM($AK163:AZ163),ROUND(SUM($G163:W163)*$E163,2))))))</f>
        <v/>
      </c>
      <c r="BB163" s="195" t="str">
        <f>IF($C163="","",IF(X$129="","",IF(X$129="Faza inwest.",0,IF($C163=SUM($AK163:BA163),0,IF(SUM($G163:X163)-SUM($AK163:BA163)&lt;=SUM($G163:X163)*$E163,SUM($G163:X163)-SUM($AK163:BA163),ROUND(SUM($G163:X163)*$E163,2))))))</f>
        <v/>
      </c>
      <c r="BC163" s="195" t="str">
        <f>IF($C163="","",IF(Y$129="","",IF(Y$129="Faza inwest.",0,IF($C163=SUM($AK163:BB163),0,IF(SUM($G163:Y163)-SUM($AK163:BB163)&lt;=SUM($G163:Y163)*$E163,SUM($G163:Y163)-SUM($AK163:BB163),ROUND(SUM($G163:Y163)*$E163,2))))))</f>
        <v/>
      </c>
      <c r="BD163" s="195" t="str">
        <f>IF($C163="","",IF(Z$129="","",IF(Z$129="Faza inwest.",0,IF($C163=SUM($AK163:BC163),0,IF(SUM($G163:Z163)-SUM($AK163:BC163)&lt;=SUM($G163:Z163)*$E163,SUM($G163:Z163)-SUM($AK163:BC163),ROUND(SUM($G163:Z163)*$E163,2))))))</f>
        <v/>
      </c>
      <c r="BE163" s="195" t="str">
        <f>IF($C163="","",IF(AA$129="","",IF(AA$129="Faza inwest.",0,IF($C163=SUM($AK163:BD163),0,IF(SUM($G163:AA163)-SUM($AK163:BD163)&lt;=SUM($G163:AA163)*$E163,SUM($G163:AA163)-SUM($AK163:BD163),ROUND(SUM($G163:AA163)*$E163,2))))))</f>
        <v/>
      </c>
      <c r="BF163" s="195" t="str">
        <f>IF($C163="","",IF(AB$129="","",IF(AB$129="Faza inwest.",0,IF($C163=SUM($AK163:BE163),0,IF(SUM($G163:AB163)-SUM($AK163:BE163)&lt;=SUM($G163:AB163)*$E163,SUM($G163:AB163)-SUM($AK163:BE163),ROUND(SUM($G163:AB163)*$E163,2))))))</f>
        <v/>
      </c>
      <c r="BG163" s="195" t="str">
        <f>IF($C163="","",IF(AC$129="","",IF(AC$129="Faza inwest.",0,IF($C163=SUM($AK163:BF163),0,IF(SUM($G163:AC163)-SUM($AK163:BF163)&lt;=SUM($G163:AC163)*$E163,SUM($G163:AC163)-SUM($AK163:BF163),ROUND(SUM($G163:AC163)*$E163,2))))))</f>
        <v/>
      </c>
      <c r="BH163" s="195" t="str">
        <f>IF($C163="","",IF(AD$129="","",IF(AD$129="Faza inwest.",0,IF($C163=SUM($AK163:BG163),0,IF(SUM($G163:AD163)-SUM($AK163:BG163)&lt;=SUM($G163:AD163)*$E163,SUM($G163:AD163)-SUM($AK163:BG163),ROUND(SUM($G163:AD163)*$E163,2))))))</f>
        <v/>
      </c>
      <c r="BI163" s="195" t="str">
        <f>IF($C163="","",IF(AE$129="","",IF(AE$129="Faza inwest.",0,IF($C163=SUM($AK163:BH163),0,IF(SUM($G163:AE163)-SUM($AK163:BH163)&lt;=SUM($G163:AE163)*$E163,SUM($G163:AE163)-SUM($AK163:BH163),ROUND(SUM($G163:AE163)*$E163,2))))))</f>
        <v/>
      </c>
      <c r="BJ163" s="195" t="str">
        <f>IF($C163="","",IF(AF$129="","",IF(AF$129="Faza inwest.",0,IF($C163=SUM($AK163:BI163),0,IF(SUM($G163:AF163)-SUM($AK163:BI163)&lt;=SUM($G163:AF163)*$E163,SUM($G163:AF163)-SUM($AK163:BI163),ROUND(SUM($G163:AF163)*$E163,2))))))</f>
        <v/>
      </c>
      <c r="BK163" s="195" t="str">
        <f>IF($C163="","",IF(AG$129="","",IF(AG$129="Faza inwest.",0,IF($C163=SUM($AK163:BJ163),0,IF(SUM($G163:AG163)-SUM($AK163:BJ163)&lt;=SUM($G163:AG163)*$E163,SUM($G163:AG163)-SUM($AK163:BJ163),ROUND(SUM($G163:AG163)*$E163,2))))))</f>
        <v/>
      </c>
      <c r="BL163" s="195" t="str">
        <f>IF($C163="","",IF(AH$129="","",IF(AH$129="Faza inwest.",0,IF($C163=SUM($AK163:BK163),0,IF(SUM($G163:AH163)-SUM($AK163:BK163)&lt;=SUM($G163:AH163)*$E163,SUM($G163:AH163)-SUM($AK163:BK163),ROUND(SUM($G163:AH163)*$E163,2))))))</f>
        <v/>
      </c>
      <c r="BM163" s="195" t="str">
        <f>IF($C163="","",IF(AI$129="","",IF(AI$129="Faza inwest.",0,IF($C163=SUM($AK163:BL163),0,IF(SUM($G163:AI163)-SUM($AK163:BL163)&lt;=SUM($G163:AI163)*$E163,SUM($G163:AI163)-SUM($AK163:BL163),ROUND(SUM($G163:AI163)*$E163,2))))))</f>
        <v/>
      </c>
      <c r="BN163" s="195" t="str">
        <f>IF($C163="","",IF(AJ$129="","",IF(AJ$129="Faza inwest.",0,IF($C163=SUM($AK163:BM163),0,IF(SUM($G163:AJ163)-SUM($AK163:BM163)&lt;=SUM($G163:AJ163)*$E163,SUM($G163:AJ163)-SUM($AK163:BM163),ROUND(SUM($G163:AJ163)*$E163,2))))))</f>
        <v/>
      </c>
    </row>
    <row r="164" spans="1:66" s="70" customFormat="1">
      <c r="A164" s="94" t="str">
        <f t="shared" ref="A164" si="126">IF(A115="","",A115)</f>
        <v/>
      </c>
      <c r="B164" s="204" t="str">
        <f t="shared" si="106"/>
        <v/>
      </c>
      <c r="C164" s="205" t="str">
        <f t="shared" si="103"/>
        <v/>
      </c>
      <c r="D164" s="206" t="str">
        <f t="shared" ref="D164:E164" si="127">IF(D115="","",D115)</f>
        <v/>
      </c>
      <c r="E164" s="604" t="str">
        <f t="shared" si="127"/>
        <v/>
      </c>
      <c r="F164" s="207" t="s">
        <v>8</v>
      </c>
      <c r="G164" s="479" t="str">
        <f>IF(Dane!G133="","",Dane!G133)</f>
        <v/>
      </c>
      <c r="H164" s="479" t="str">
        <f>IF(Dane!H133="","",Dane!H133)</f>
        <v/>
      </c>
      <c r="I164" s="479" t="str">
        <f>IF(Dane!I133="","",Dane!I133)</f>
        <v/>
      </c>
      <c r="J164" s="479" t="str">
        <f>IF(Dane!J133="","",Dane!J133)</f>
        <v/>
      </c>
      <c r="K164" s="479" t="str">
        <f>IF(Dane!K133="","",Dane!K133)</f>
        <v/>
      </c>
      <c r="L164" s="479" t="str">
        <f>IF(Dane!L133="","",Dane!L133)</f>
        <v/>
      </c>
      <c r="M164" s="479" t="str">
        <f>IF(Dane!M133="","",Dane!M133)</f>
        <v/>
      </c>
      <c r="N164" s="479" t="str">
        <f>IF(Dane!N133="","",Dane!N133)</f>
        <v/>
      </c>
      <c r="O164" s="479" t="str">
        <f>IF(Dane!O133="","",Dane!O133)</f>
        <v/>
      </c>
      <c r="P164" s="479" t="str">
        <f>IF(Dane!P133="","",Dane!P133)</f>
        <v/>
      </c>
      <c r="Q164" s="479" t="str">
        <f>IF(Dane!Q133="","",Dane!Q133)</f>
        <v/>
      </c>
      <c r="R164" s="479" t="str">
        <f>IF(Dane!R133="","",Dane!R133)</f>
        <v/>
      </c>
      <c r="S164" s="479" t="str">
        <f>IF(Dane!S133="","",Dane!S133)</f>
        <v/>
      </c>
      <c r="T164" s="479" t="str">
        <f>IF(Dane!T133="","",Dane!T133)</f>
        <v/>
      </c>
      <c r="U164" s="479" t="str">
        <f>IF(Dane!U133="","",Dane!U133)</f>
        <v/>
      </c>
      <c r="V164" s="479" t="str">
        <f>IF(Dane!V133="","",Dane!V133)</f>
        <v/>
      </c>
      <c r="W164" s="479" t="str">
        <f>IF(Dane!W133="","",Dane!W133)</f>
        <v/>
      </c>
      <c r="X164" s="479" t="str">
        <f>IF(Dane!X133="","",Dane!X133)</f>
        <v/>
      </c>
      <c r="Y164" s="479" t="str">
        <f>IF(Dane!Y133="","",Dane!Y133)</f>
        <v/>
      </c>
      <c r="Z164" s="479" t="str">
        <f>IF(Dane!Z133="","",Dane!Z133)</f>
        <v/>
      </c>
      <c r="AA164" s="479" t="str">
        <f>IF(Dane!AA133="","",Dane!AA133)</f>
        <v/>
      </c>
      <c r="AB164" s="479" t="str">
        <f>IF(Dane!AB133="","",Dane!AB133)</f>
        <v/>
      </c>
      <c r="AC164" s="479" t="str">
        <f>IF(Dane!AC133="","",Dane!AC133)</f>
        <v/>
      </c>
      <c r="AD164" s="479" t="str">
        <f>IF(Dane!AD133="","",Dane!AD133)</f>
        <v/>
      </c>
      <c r="AE164" s="479" t="str">
        <f>IF(Dane!AE133="","",Dane!AE133)</f>
        <v/>
      </c>
      <c r="AF164" s="479" t="str">
        <f>IF(Dane!AF133="","",Dane!AF133)</f>
        <v/>
      </c>
      <c r="AG164" s="479" t="str">
        <f>IF(Dane!AG133="","",Dane!AG133)</f>
        <v/>
      </c>
      <c r="AH164" s="479" t="str">
        <f>IF(Dane!AH133="","",Dane!AH133)</f>
        <v/>
      </c>
      <c r="AI164" s="479" t="str">
        <f>IF(Dane!AI133="","",Dane!AI133)</f>
        <v/>
      </c>
      <c r="AJ164" s="479" t="str">
        <f>IF(Dane!AJ133="","",Dane!AJ133)</f>
        <v/>
      </c>
      <c r="AK164" s="195" t="str">
        <f>IF($C164="","",IF(H$80="","",IF(G$80="Faza inwest.",0,ROUND(SUM($G164:G164)*$E164,2))))</f>
        <v/>
      </c>
      <c r="AL164" s="195" t="str">
        <f>IF($C164="","",IF(H$129="","",IF(H$129="Faza inwest.",0,IF($C164=SUM($AK164:AK164),0,IF(SUM($G164:H164)-SUM($AK164:AK164)&lt;=SUM($G164:H164)*$E164,SUM($G164:H164)-SUM($AK164:AK164),ROUND(SUM($G164:H164)*$E164,2))))))</f>
        <v/>
      </c>
      <c r="AM164" s="195" t="str">
        <f>IF($C164="","",IF(I$129="","",IF(I$129="Faza inwest.",0,IF($C164=SUM($AK164:AL164),0,IF(SUM($G164:I164)-SUM($AK164:AL164)&lt;=SUM($G164:I164)*$E164,SUM($G164:I164)-SUM($AK164:AL164),ROUND(SUM($G164:I164)*$E164,2))))))</f>
        <v/>
      </c>
      <c r="AN164" s="195" t="str">
        <f>IF($C164="","",IF(J$129="","",IF(J$129="Faza inwest.",0,IF($C164=SUM($AK164:AM164),0,IF(SUM($G164:J164)-SUM($AK164:AM164)&lt;=SUM($G164:J164)*$E164,SUM($G164:J164)-SUM($AK164:AM164),ROUND(SUM($G164:J164)*$E164,2))))))</f>
        <v/>
      </c>
      <c r="AO164" s="195" t="str">
        <f>IF($C164="","",IF(K$129="","",IF(K$129="Faza inwest.",0,IF($C164=SUM($AK164:AN164),0,IF(SUM($G164:K164)-SUM($AK164:AN164)&lt;=SUM($G164:K164)*$E164,SUM($G164:K164)-SUM($AK164:AN164),ROUND(SUM($G164:K164)*$E164,2))))))</f>
        <v/>
      </c>
      <c r="AP164" s="195" t="str">
        <f>IF($C164="","",IF(L$129="","",IF(L$129="Faza inwest.",0,IF($C164=SUM($AK164:AO164),0,IF(SUM($G164:L164)-SUM($AK164:AO164)&lt;=SUM($G164:L164)*$E164,SUM($G164:L164)-SUM($AK164:AO164),ROUND(SUM($G164:L164)*$E164,2))))))</f>
        <v/>
      </c>
      <c r="AQ164" s="195" t="str">
        <f>IF($C164="","",IF(M$129="","",IF(M$129="Faza inwest.",0,IF($C164=SUM($AK164:AP164),0,IF(SUM($G164:M164)-SUM($AK164:AP164)&lt;=SUM($G164:M164)*$E164,SUM($G164:M164)-SUM($AK164:AP164),ROUND(SUM($G164:M164)*$E164,2))))))</f>
        <v/>
      </c>
      <c r="AR164" s="195" t="str">
        <f>IF($C164="","",IF(N$129="","",IF(N$129="Faza inwest.",0,IF($C164=SUM($AK164:AQ164),0,IF(SUM($G164:N164)-SUM($AK164:AQ164)&lt;=SUM($G164:N164)*$E164,SUM($G164:N164)-SUM($AK164:AQ164),ROUND(SUM($G164:N164)*$E164,2))))))</f>
        <v/>
      </c>
      <c r="AS164" s="195" t="str">
        <f>IF($C164="","",IF(O$129="","",IF(O$129="Faza inwest.",0,IF($C164=SUM($AK164:AR164),0,IF(SUM($G164:O164)-SUM($AK164:AR164)&lt;=SUM($G164:O164)*$E164,SUM($G164:O164)-SUM($AK164:AR164),ROUND(SUM($G164:O164)*$E164,2))))))</f>
        <v/>
      </c>
      <c r="AT164" s="195" t="str">
        <f>IF($C164="","",IF(P$129="","",IF(P$129="Faza inwest.",0,IF($C164=SUM($AK164:AS164),0,IF(SUM($G164:P164)-SUM($AK164:AS164)&lt;=SUM($G164:P164)*$E164,SUM($G164:P164)-SUM($AK164:AS164),ROUND(SUM($G164:P164)*$E164,2))))))</f>
        <v/>
      </c>
      <c r="AU164" s="195" t="str">
        <f>IF($C164="","",IF(Q$129="","",IF(Q$129="Faza inwest.",0,IF($C164=SUM($AK164:AT164),0,IF(SUM($G164:Q164)-SUM($AK164:AT164)&lt;=SUM($G164:Q164)*$E164,SUM($G164:Q164)-SUM($AK164:AT164),ROUND(SUM($G164:Q164)*$E164,2))))))</f>
        <v/>
      </c>
      <c r="AV164" s="195" t="str">
        <f>IF($C164="","",IF(R$129="","",IF(R$129="Faza inwest.",0,IF($C164=SUM($AK164:AU164),0,IF(SUM($G164:R164)-SUM($AK164:AU164)&lt;=SUM($G164:R164)*$E164,SUM($G164:R164)-SUM($AK164:AU164),ROUND(SUM($G164:R164)*$E164,2))))))</f>
        <v/>
      </c>
      <c r="AW164" s="195" t="str">
        <f>IF($C164="","",IF(S$129="","",IF(S$129="Faza inwest.",0,IF($C164=SUM($AK164:AV164),0,IF(SUM($G164:S164)-SUM($AK164:AV164)&lt;=SUM($G164:S164)*$E164,SUM($G164:S164)-SUM($AK164:AV164),ROUND(SUM($G164:S164)*$E164,2))))))</f>
        <v/>
      </c>
      <c r="AX164" s="195" t="str">
        <f>IF($C164="","",IF(T$129="","",IF(T$129="Faza inwest.",0,IF($C164=SUM($AK164:AW164),0,IF(SUM($G164:T164)-SUM($AK164:AW164)&lt;=SUM($G164:T164)*$E164,SUM($G164:T164)-SUM($AK164:AW164),ROUND(SUM($G164:T164)*$E164,2))))))</f>
        <v/>
      </c>
      <c r="AY164" s="195" t="str">
        <f>IF($C164="","",IF(U$129="","",IF(U$129="Faza inwest.",0,IF($C164=SUM($AK164:AX164),0,IF(SUM($G164:U164)-SUM($AK164:AX164)&lt;=SUM($G164:U164)*$E164,SUM($G164:U164)-SUM($AK164:AX164),ROUND(SUM($G164:U164)*$E164,2))))))</f>
        <v/>
      </c>
      <c r="AZ164" s="195" t="str">
        <f>IF($C164="","",IF(V$129="","",IF(V$129="Faza inwest.",0,IF($C164=SUM($AK164:AY164),0,IF(SUM($G164:V164)-SUM($AK164:AY164)&lt;=SUM($G164:V164)*$E164,SUM($G164:V164)-SUM($AK164:AY164),ROUND(SUM($G164:V164)*$E164,2))))))</f>
        <v/>
      </c>
      <c r="BA164" s="195" t="str">
        <f>IF($C164="","",IF(W$129="","",IF(W$129="Faza inwest.",0,IF($C164=SUM($AK164:AZ164),0,IF(SUM($G164:W164)-SUM($AK164:AZ164)&lt;=SUM($G164:W164)*$E164,SUM($G164:W164)-SUM($AK164:AZ164),ROUND(SUM($G164:W164)*$E164,2))))))</f>
        <v/>
      </c>
      <c r="BB164" s="195" t="str">
        <f>IF($C164="","",IF(X$129="","",IF(X$129="Faza inwest.",0,IF($C164=SUM($AK164:BA164),0,IF(SUM($G164:X164)-SUM($AK164:BA164)&lt;=SUM($G164:X164)*$E164,SUM($G164:X164)-SUM($AK164:BA164),ROUND(SUM($G164:X164)*$E164,2))))))</f>
        <v/>
      </c>
      <c r="BC164" s="195" t="str">
        <f>IF($C164="","",IF(Y$129="","",IF(Y$129="Faza inwest.",0,IF($C164=SUM($AK164:BB164),0,IF(SUM($G164:Y164)-SUM($AK164:BB164)&lt;=SUM($G164:Y164)*$E164,SUM($G164:Y164)-SUM($AK164:BB164),ROUND(SUM($G164:Y164)*$E164,2))))))</f>
        <v/>
      </c>
      <c r="BD164" s="195" t="str">
        <f>IF($C164="","",IF(Z$129="","",IF(Z$129="Faza inwest.",0,IF($C164=SUM($AK164:BC164),0,IF(SUM($G164:Z164)-SUM($AK164:BC164)&lt;=SUM($G164:Z164)*$E164,SUM($G164:Z164)-SUM($AK164:BC164),ROUND(SUM($G164:Z164)*$E164,2))))))</f>
        <v/>
      </c>
      <c r="BE164" s="195" t="str">
        <f>IF($C164="","",IF(AA$129="","",IF(AA$129="Faza inwest.",0,IF($C164=SUM($AK164:BD164),0,IF(SUM($G164:AA164)-SUM($AK164:BD164)&lt;=SUM($G164:AA164)*$E164,SUM($G164:AA164)-SUM($AK164:BD164),ROUND(SUM($G164:AA164)*$E164,2))))))</f>
        <v/>
      </c>
      <c r="BF164" s="195" t="str">
        <f>IF($C164="","",IF(AB$129="","",IF(AB$129="Faza inwest.",0,IF($C164=SUM($AK164:BE164),0,IF(SUM($G164:AB164)-SUM($AK164:BE164)&lt;=SUM($G164:AB164)*$E164,SUM($G164:AB164)-SUM($AK164:BE164),ROUND(SUM($G164:AB164)*$E164,2))))))</f>
        <v/>
      </c>
      <c r="BG164" s="195" t="str">
        <f>IF($C164="","",IF(AC$129="","",IF(AC$129="Faza inwest.",0,IF($C164=SUM($AK164:BF164),0,IF(SUM($G164:AC164)-SUM($AK164:BF164)&lt;=SUM($G164:AC164)*$E164,SUM($G164:AC164)-SUM($AK164:BF164),ROUND(SUM($G164:AC164)*$E164,2))))))</f>
        <v/>
      </c>
      <c r="BH164" s="195" t="str">
        <f>IF($C164="","",IF(AD$129="","",IF(AD$129="Faza inwest.",0,IF($C164=SUM($AK164:BG164),0,IF(SUM($G164:AD164)-SUM($AK164:BG164)&lt;=SUM($G164:AD164)*$E164,SUM($G164:AD164)-SUM($AK164:BG164),ROUND(SUM($G164:AD164)*$E164,2))))))</f>
        <v/>
      </c>
      <c r="BI164" s="195" t="str">
        <f>IF($C164="","",IF(AE$129="","",IF(AE$129="Faza inwest.",0,IF($C164=SUM($AK164:BH164),0,IF(SUM($G164:AE164)-SUM($AK164:BH164)&lt;=SUM($G164:AE164)*$E164,SUM($G164:AE164)-SUM($AK164:BH164),ROUND(SUM($G164:AE164)*$E164,2))))))</f>
        <v/>
      </c>
      <c r="BJ164" s="195" t="str">
        <f>IF($C164="","",IF(AF$129="","",IF(AF$129="Faza inwest.",0,IF($C164=SUM($AK164:BI164),0,IF(SUM($G164:AF164)-SUM($AK164:BI164)&lt;=SUM($G164:AF164)*$E164,SUM($G164:AF164)-SUM($AK164:BI164),ROUND(SUM($G164:AF164)*$E164,2))))))</f>
        <v/>
      </c>
      <c r="BK164" s="195" t="str">
        <f>IF($C164="","",IF(AG$129="","",IF(AG$129="Faza inwest.",0,IF($C164=SUM($AK164:BJ164),0,IF(SUM($G164:AG164)-SUM($AK164:BJ164)&lt;=SUM($G164:AG164)*$E164,SUM($G164:AG164)-SUM($AK164:BJ164),ROUND(SUM($G164:AG164)*$E164,2))))))</f>
        <v/>
      </c>
      <c r="BL164" s="195" t="str">
        <f>IF($C164="","",IF(AH$129="","",IF(AH$129="Faza inwest.",0,IF($C164=SUM($AK164:BK164),0,IF(SUM($G164:AH164)-SUM($AK164:BK164)&lt;=SUM($G164:AH164)*$E164,SUM($G164:AH164)-SUM($AK164:BK164),ROUND(SUM($G164:AH164)*$E164,2))))))</f>
        <v/>
      </c>
      <c r="BM164" s="195" t="str">
        <f>IF($C164="","",IF(AI$129="","",IF(AI$129="Faza inwest.",0,IF($C164=SUM($AK164:BL164),0,IF(SUM($G164:AI164)-SUM($AK164:BL164)&lt;=SUM($G164:AI164)*$E164,SUM($G164:AI164)-SUM($AK164:BL164),ROUND(SUM($G164:AI164)*$E164,2))))))</f>
        <v/>
      </c>
      <c r="BN164" s="195" t="str">
        <f>IF($C164="","",IF(AJ$129="","",IF(AJ$129="Faza inwest.",0,IF($C164=SUM($AK164:BM164),0,IF(SUM($G164:AJ164)-SUM($AK164:BM164)&lt;=SUM($G164:AJ164)*$E164,SUM($G164:AJ164)-SUM($AK164:BM164),ROUND(SUM($G164:AJ164)*$E164,2))))))</f>
        <v/>
      </c>
    </row>
    <row r="165" spans="1:66" s="70" customFormat="1">
      <c r="A165" s="94" t="str">
        <f t="shared" ref="A165" si="128">IF(A116="","",A116)</f>
        <v/>
      </c>
      <c r="B165" s="204" t="str">
        <f t="shared" si="106"/>
        <v/>
      </c>
      <c r="C165" s="205" t="str">
        <f t="shared" si="103"/>
        <v/>
      </c>
      <c r="D165" s="206" t="str">
        <f t="shared" ref="D165:E165" si="129">IF(D116="","",D116)</f>
        <v/>
      </c>
      <c r="E165" s="604" t="str">
        <f t="shared" si="129"/>
        <v/>
      </c>
      <c r="F165" s="207" t="s">
        <v>8</v>
      </c>
      <c r="G165" s="479" t="str">
        <f>IF(Dane!G134="","",Dane!G134)</f>
        <v/>
      </c>
      <c r="H165" s="479" t="str">
        <f>IF(Dane!H134="","",Dane!H134)</f>
        <v/>
      </c>
      <c r="I165" s="479" t="str">
        <f>IF(Dane!I134="","",Dane!I134)</f>
        <v/>
      </c>
      <c r="J165" s="479" t="str">
        <f>IF(Dane!J134="","",Dane!J134)</f>
        <v/>
      </c>
      <c r="K165" s="479" t="str">
        <f>IF(Dane!K134="","",Dane!K134)</f>
        <v/>
      </c>
      <c r="L165" s="479" t="str">
        <f>IF(Dane!L134="","",Dane!L134)</f>
        <v/>
      </c>
      <c r="M165" s="479" t="str">
        <f>IF(Dane!M134="","",Dane!M134)</f>
        <v/>
      </c>
      <c r="N165" s="479" t="str">
        <f>IF(Dane!N134="","",Dane!N134)</f>
        <v/>
      </c>
      <c r="O165" s="479" t="str">
        <f>IF(Dane!O134="","",Dane!O134)</f>
        <v/>
      </c>
      <c r="P165" s="479" t="str">
        <f>IF(Dane!P134="","",Dane!P134)</f>
        <v/>
      </c>
      <c r="Q165" s="479" t="str">
        <f>IF(Dane!Q134="","",Dane!Q134)</f>
        <v/>
      </c>
      <c r="R165" s="479" t="str">
        <f>IF(Dane!R134="","",Dane!R134)</f>
        <v/>
      </c>
      <c r="S165" s="479" t="str">
        <f>IF(Dane!S134="","",Dane!S134)</f>
        <v/>
      </c>
      <c r="T165" s="479" t="str">
        <f>IF(Dane!T134="","",Dane!T134)</f>
        <v/>
      </c>
      <c r="U165" s="479" t="str">
        <f>IF(Dane!U134="","",Dane!U134)</f>
        <v/>
      </c>
      <c r="V165" s="479" t="str">
        <f>IF(Dane!V134="","",Dane!V134)</f>
        <v/>
      </c>
      <c r="W165" s="479" t="str">
        <f>IF(Dane!W134="","",Dane!W134)</f>
        <v/>
      </c>
      <c r="X165" s="479" t="str">
        <f>IF(Dane!X134="","",Dane!X134)</f>
        <v/>
      </c>
      <c r="Y165" s="479" t="str">
        <f>IF(Dane!Y134="","",Dane!Y134)</f>
        <v/>
      </c>
      <c r="Z165" s="479" t="str">
        <f>IF(Dane!Z134="","",Dane!Z134)</f>
        <v/>
      </c>
      <c r="AA165" s="479" t="str">
        <f>IF(Dane!AA134="","",Dane!AA134)</f>
        <v/>
      </c>
      <c r="AB165" s="479" t="str">
        <f>IF(Dane!AB134="","",Dane!AB134)</f>
        <v/>
      </c>
      <c r="AC165" s="479" t="str">
        <f>IF(Dane!AC134="","",Dane!AC134)</f>
        <v/>
      </c>
      <c r="AD165" s="479" t="str">
        <f>IF(Dane!AD134="","",Dane!AD134)</f>
        <v/>
      </c>
      <c r="AE165" s="479" t="str">
        <f>IF(Dane!AE134="","",Dane!AE134)</f>
        <v/>
      </c>
      <c r="AF165" s="479" t="str">
        <f>IF(Dane!AF134="","",Dane!AF134)</f>
        <v/>
      </c>
      <c r="AG165" s="479" t="str">
        <f>IF(Dane!AG134="","",Dane!AG134)</f>
        <v/>
      </c>
      <c r="AH165" s="479" t="str">
        <f>IF(Dane!AH134="","",Dane!AH134)</f>
        <v/>
      </c>
      <c r="AI165" s="479" t="str">
        <f>IF(Dane!AI134="","",Dane!AI134)</f>
        <v/>
      </c>
      <c r="AJ165" s="479" t="str">
        <f>IF(Dane!AJ134="","",Dane!AJ134)</f>
        <v/>
      </c>
      <c r="AK165" s="195" t="str">
        <f>IF($C165="","",IF(H$80="","",IF(G$80="Faza inwest.",0,ROUND(SUM($G165:G165)*$E165,2))))</f>
        <v/>
      </c>
      <c r="AL165" s="195" t="str">
        <f>IF($C165="","",IF(H$129="","",IF(H$129="Faza inwest.",0,IF($C165=SUM($AK165:AK165),0,IF(SUM($G165:H165)-SUM($AK165:AK165)&lt;=SUM($G165:H165)*$E165,SUM($G165:H165)-SUM($AK165:AK165),ROUND(SUM($G165:H165)*$E165,2))))))</f>
        <v/>
      </c>
      <c r="AM165" s="195" t="str">
        <f>IF($C165="","",IF(I$129="","",IF(I$129="Faza inwest.",0,IF($C165=SUM($AK165:AL165),0,IF(SUM($G165:I165)-SUM($AK165:AL165)&lt;=SUM($G165:I165)*$E165,SUM($G165:I165)-SUM($AK165:AL165),ROUND(SUM($G165:I165)*$E165,2))))))</f>
        <v/>
      </c>
      <c r="AN165" s="195" t="str">
        <f>IF($C165="","",IF(J$129="","",IF(J$129="Faza inwest.",0,IF($C165=SUM($AK165:AM165),0,IF(SUM($G165:J165)-SUM($AK165:AM165)&lt;=SUM($G165:J165)*$E165,SUM($G165:J165)-SUM($AK165:AM165),ROUND(SUM($G165:J165)*$E165,2))))))</f>
        <v/>
      </c>
      <c r="AO165" s="195" t="str">
        <f>IF($C165="","",IF(K$129="","",IF(K$129="Faza inwest.",0,IF($C165=SUM($AK165:AN165),0,IF(SUM($G165:K165)-SUM($AK165:AN165)&lt;=SUM($G165:K165)*$E165,SUM($G165:K165)-SUM($AK165:AN165),ROUND(SUM($G165:K165)*$E165,2))))))</f>
        <v/>
      </c>
      <c r="AP165" s="195" t="str">
        <f>IF($C165="","",IF(L$129="","",IF(L$129="Faza inwest.",0,IF($C165=SUM($AK165:AO165),0,IF(SUM($G165:L165)-SUM($AK165:AO165)&lt;=SUM($G165:L165)*$E165,SUM($G165:L165)-SUM($AK165:AO165),ROUND(SUM($G165:L165)*$E165,2))))))</f>
        <v/>
      </c>
      <c r="AQ165" s="195" t="str">
        <f>IF($C165="","",IF(M$129="","",IF(M$129="Faza inwest.",0,IF($C165=SUM($AK165:AP165),0,IF(SUM($G165:M165)-SUM($AK165:AP165)&lt;=SUM($G165:M165)*$E165,SUM($G165:M165)-SUM($AK165:AP165),ROUND(SUM($G165:M165)*$E165,2))))))</f>
        <v/>
      </c>
      <c r="AR165" s="195" t="str">
        <f>IF($C165="","",IF(N$129="","",IF(N$129="Faza inwest.",0,IF($C165=SUM($AK165:AQ165),0,IF(SUM($G165:N165)-SUM($AK165:AQ165)&lt;=SUM($G165:N165)*$E165,SUM($G165:N165)-SUM($AK165:AQ165),ROUND(SUM($G165:N165)*$E165,2))))))</f>
        <v/>
      </c>
      <c r="AS165" s="195" t="str">
        <f>IF($C165="","",IF(O$129="","",IF(O$129="Faza inwest.",0,IF($C165=SUM($AK165:AR165),0,IF(SUM($G165:O165)-SUM($AK165:AR165)&lt;=SUM($G165:O165)*$E165,SUM($G165:O165)-SUM($AK165:AR165),ROUND(SUM($G165:O165)*$E165,2))))))</f>
        <v/>
      </c>
      <c r="AT165" s="195" t="str">
        <f>IF($C165="","",IF(P$129="","",IF(P$129="Faza inwest.",0,IF($C165=SUM($AK165:AS165),0,IF(SUM($G165:P165)-SUM($AK165:AS165)&lt;=SUM($G165:P165)*$E165,SUM($G165:P165)-SUM($AK165:AS165),ROUND(SUM($G165:P165)*$E165,2))))))</f>
        <v/>
      </c>
      <c r="AU165" s="195" t="str">
        <f>IF($C165="","",IF(Q$129="","",IF(Q$129="Faza inwest.",0,IF($C165=SUM($AK165:AT165),0,IF(SUM($G165:Q165)-SUM($AK165:AT165)&lt;=SUM($G165:Q165)*$E165,SUM($G165:Q165)-SUM($AK165:AT165),ROUND(SUM($G165:Q165)*$E165,2))))))</f>
        <v/>
      </c>
      <c r="AV165" s="195" t="str">
        <f>IF($C165="","",IF(R$129="","",IF(R$129="Faza inwest.",0,IF($C165=SUM($AK165:AU165),0,IF(SUM($G165:R165)-SUM($AK165:AU165)&lt;=SUM($G165:R165)*$E165,SUM($G165:R165)-SUM($AK165:AU165),ROUND(SUM($G165:R165)*$E165,2))))))</f>
        <v/>
      </c>
      <c r="AW165" s="195" t="str">
        <f>IF($C165="","",IF(S$129="","",IF(S$129="Faza inwest.",0,IF($C165=SUM($AK165:AV165),0,IF(SUM($G165:S165)-SUM($AK165:AV165)&lt;=SUM($G165:S165)*$E165,SUM($G165:S165)-SUM($AK165:AV165),ROUND(SUM($G165:S165)*$E165,2))))))</f>
        <v/>
      </c>
      <c r="AX165" s="195" t="str">
        <f>IF($C165="","",IF(T$129="","",IF(T$129="Faza inwest.",0,IF($C165=SUM($AK165:AW165),0,IF(SUM($G165:T165)-SUM($AK165:AW165)&lt;=SUM($G165:T165)*$E165,SUM($G165:T165)-SUM($AK165:AW165),ROUND(SUM($G165:T165)*$E165,2))))))</f>
        <v/>
      </c>
      <c r="AY165" s="195" t="str">
        <f>IF($C165="","",IF(U$129="","",IF(U$129="Faza inwest.",0,IF($C165=SUM($AK165:AX165),0,IF(SUM($G165:U165)-SUM($AK165:AX165)&lt;=SUM($G165:U165)*$E165,SUM($G165:U165)-SUM($AK165:AX165),ROUND(SUM($G165:U165)*$E165,2))))))</f>
        <v/>
      </c>
      <c r="AZ165" s="195" t="str">
        <f>IF($C165="","",IF(V$129="","",IF(V$129="Faza inwest.",0,IF($C165=SUM($AK165:AY165),0,IF(SUM($G165:V165)-SUM($AK165:AY165)&lt;=SUM($G165:V165)*$E165,SUM($G165:V165)-SUM($AK165:AY165),ROUND(SUM($G165:V165)*$E165,2))))))</f>
        <v/>
      </c>
      <c r="BA165" s="195" t="str">
        <f>IF($C165="","",IF(W$129="","",IF(W$129="Faza inwest.",0,IF($C165=SUM($AK165:AZ165),0,IF(SUM($G165:W165)-SUM($AK165:AZ165)&lt;=SUM($G165:W165)*$E165,SUM($G165:W165)-SUM($AK165:AZ165),ROUND(SUM($G165:W165)*$E165,2))))))</f>
        <v/>
      </c>
      <c r="BB165" s="195" t="str">
        <f>IF($C165="","",IF(X$129="","",IF(X$129="Faza inwest.",0,IF($C165=SUM($AK165:BA165),0,IF(SUM($G165:X165)-SUM($AK165:BA165)&lt;=SUM($G165:X165)*$E165,SUM($G165:X165)-SUM($AK165:BA165),ROUND(SUM($G165:X165)*$E165,2))))))</f>
        <v/>
      </c>
      <c r="BC165" s="195" t="str">
        <f>IF($C165="","",IF(Y$129="","",IF(Y$129="Faza inwest.",0,IF($C165=SUM($AK165:BB165),0,IF(SUM($G165:Y165)-SUM($AK165:BB165)&lt;=SUM($G165:Y165)*$E165,SUM($G165:Y165)-SUM($AK165:BB165),ROUND(SUM($G165:Y165)*$E165,2))))))</f>
        <v/>
      </c>
      <c r="BD165" s="195" t="str">
        <f>IF($C165="","",IF(Z$129="","",IF(Z$129="Faza inwest.",0,IF($C165=SUM($AK165:BC165),0,IF(SUM($G165:Z165)-SUM($AK165:BC165)&lt;=SUM($G165:Z165)*$E165,SUM($G165:Z165)-SUM($AK165:BC165),ROUND(SUM($G165:Z165)*$E165,2))))))</f>
        <v/>
      </c>
      <c r="BE165" s="195" t="str">
        <f>IF($C165="","",IF(AA$129="","",IF(AA$129="Faza inwest.",0,IF($C165=SUM($AK165:BD165),0,IF(SUM($G165:AA165)-SUM($AK165:BD165)&lt;=SUM($G165:AA165)*$E165,SUM($G165:AA165)-SUM($AK165:BD165),ROUND(SUM($G165:AA165)*$E165,2))))))</f>
        <v/>
      </c>
      <c r="BF165" s="195" t="str">
        <f>IF($C165="","",IF(AB$129="","",IF(AB$129="Faza inwest.",0,IF($C165=SUM($AK165:BE165),0,IF(SUM($G165:AB165)-SUM($AK165:BE165)&lt;=SUM($G165:AB165)*$E165,SUM($G165:AB165)-SUM($AK165:BE165),ROUND(SUM($G165:AB165)*$E165,2))))))</f>
        <v/>
      </c>
      <c r="BG165" s="195" t="str">
        <f>IF($C165="","",IF(AC$129="","",IF(AC$129="Faza inwest.",0,IF($C165=SUM($AK165:BF165),0,IF(SUM($G165:AC165)-SUM($AK165:BF165)&lt;=SUM($G165:AC165)*$E165,SUM($G165:AC165)-SUM($AK165:BF165),ROUND(SUM($G165:AC165)*$E165,2))))))</f>
        <v/>
      </c>
      <c r="BH165" s="195" t="str">
        <f>IF($C165="","",IF(AD$129="","",IF(AD$129="Faza inwest.",0,IF($C165=SUM($AK165:BG165),0,IF(SUM($G165:AD165)-SUM($AK165:BG165)&lt;=SUM($G165:AD165)*$E165,SUM($G165:AD165)-SUM($AK165:BG165),ROUND(SUM($G165:AD165)*$E165,2))))))</f>
        <v/>
      </c>
      <c r="BI165" s="195" t="str">
        <f>IF($C165="","",IF(AE$129="","",IF(AE$129="Faza inwest.",0,IF($C165=SUM($AK165:BH165),0,IF(SUM($G165:AE165)-SUM($AK165:BH165)&lt;=SUM($G165:AE165)*$E165,SUM($G165:AE165)-SUM($AK165:BH165),ROUND(SUM($G165:AE165)*$E165,2))))))</f>
        <v/>
      </c>
      <c r="BJ165" s="195" t="str">
        <f>IF($C165="","",IF(AF$129="","",IF(AF$129="Faza inwest.",0,IF($C165=SUM($AK165:BI165),0,IF(SUM($G165:AF165)-SUM($AK165:BI165)&lt;=SUM($G165:AF165)*$E165,SUM($G165:AF165)-SUM($AK165:BI165),ROUND(SUM($G165:AF165)*$E165,2))))))</f>
        <v/>
      </c>
      <c r="BK165" s="195" t="str">
        <f>IF($C165="","",IF(AG$129="","",IF(AG$129="Faza inwest.",0,IF($C165=SUM($AK165:BJ165),0,IF(SUM($G165:AG165)-SUM($AK165:BJ165)&lt;=SUM($G165:AG165)*$E165,SUM($G165:AG165)-SUM($AK165:BJ165),ROUND(SUM($G165:AG165)*$E165,2))))))</f>
        <v/>
      </c>
      <c r="BL165" s="195" t="str">
        <f>IF($C165="","",IF(AH$129="","",IF(AH$129="Faza inwest.",0,IF($C165=SUM($AK165:BK165),0,IF(SUM($G165:AH165)-SUM($AK165:BK165)&lt;=SUM($G165:AH165)*$E165,SUM($G165:AH165)-SUM($AK165:BK165),ROUND(SUM($G165:AH165)*$E165,2))))))</f>
        <v/>
      </c>
      <c r="BM165" s="195" t="str">
        <f>IF($C165="","",IF(AI$129="","",IF(AI$129="Faza inwest.",0,IF($C165=SUM($AK165:BL165),0,IF(SUM($G165:AI165)-SUM($AK165:BL165)&lt;=SUM($G165:AI165)*$E165,SUM($G165:AI165)-SUM($AK165:BL165),ROUND(SUM($G165:AI165)*$E165,2))))))</f>
        <v/>
      </c>
      <c r="BN165" s="195" t="str">
        <f>IF($C165="","",IF(AJ$129="","",IF(AJ$129="Faza inwest.",0,IF($C165=SUM($AK165:BM165),0,IF(SUM($G165:AJ165)-SUM($AK165:BM165)&lt;=SUM($G165:AJ165)*$E165,SUM($G165:AJ165)-SUM($AK165:BM165),ROUND(SUM($G165:AJ165)*$E165,2))))))</f>
        <v/>
      </c>
    </row>
    <row r="166" spans="1:66" s="70" customFormat="1">
      <c r="A166" s="94" t="str">
        <f t="shared" ref="A166" si="130">IF(A117="","",A117)</f>
        <v/>
      </c>
      <c r="B166" s="204" t="str">
        <f t="shared" si="106"/>
        <v/>
      </c>
      <c r="C166" s="205" t="str">
        <f t="shared" si="103"/>
        <v/>
      </c>
      <c r="D166" s="206" t="str">
        <f t="shared" ref="D166:E166" si="131">IF(D117="","",D117)</f>
        <v/>
      </c>
      <c r="E166" s="604" t="str">
        <f t="shared" si="131"/>
        <v/>
      </c>
      <c r="F166" s="207" t="s">
        <v>8</v>
      </c>
      <c r="G166" s="479" t="str">
        <f>IF(Dane!G135="","",Dane!G135)</f>
        <v/>
      </c>
      <c r="H166" s="479" t="str">
        <f>IF(Dane!H135="","",Dane!H135)</f>
        <v/>
      </c>
      <c r="I166" s="479" t="str">
        <f>IF(Dane!I135="","",Dane!I135)</f>
        <v/>
      </c>
      <c r="J166" s="479" t="str">
        <f>IF(Dane!J135="","",Dane!J135)</f>
        <v/>
      </c>
      <c r="K166" s="479" t="str">
        <f>IF(Dane!K135="","",Dane!K135)</f>
        <v/>
      </c>
      <c r="L166" s="479" t="str">
        <f>IF(Dane!L135="","",Dane!L135)</f>
        <v/>
      </c>
      <c r="M166" s="479" t="str">
        <f>IF(Dane!M135="","",Dane!M135)</f>
        <v/>
      </c>
      <c r="N166" s="479" t="str">
        <f>IF(Dane!N135="","",Dane!N135)</f>
        <v/>
      </c>
      <c r="O166" s="479" t="str">
        <f>IF(Dane!O135="","",Dane!O135)</f>
        <v/>
      </c>
      <c r="P166" s="479" t="str">
        <f>IF(Dane!P135="","",Dane!P135)</f>
        <v/>
      </c>
      <c r="Q166" s="479" t="str">
        <f>IF(Dane!Q135="","",Dane!Q135)</f>
        <v/>
      </c>
      <c r="R166" s="479" t="str">
        <f>IF(Dane!R135="","",Dane!R135)</f>
        <v/>
      </c>
      <c r="S166" s="479" t="str">
        <f>IF(Dane!S135="","",Dane!S135)</f>
        <v/>
      </c>
      <c r="T166" s="479" t="str">
        <f>IF(Dane!T135="","",Dane!T135)</f>
        <v/>
      </c>
      <c r="U166" s="479" t="str">
        <f>IF(Dane!U135="","",Dane!U135)</f>
        <v/>
      </c>
      <c r="V166" s="479" t="str">
        <f>IF(Dane!V135="","",Dane!V135)</f>
        <v/>
      </c>
      <c r="W166" s="479" t="str">
        <f>IF(Dane!W135="","",Dane!W135)</f>
        <v/>
      </c>
      <c r="X166" s="479" t="str">
        <f>IF(Dane!X135="","",Dane!X135)</f>
        <v/>
      </c>
      <c r="Y166" s="479" t="str">
        <f>IF(Dane!Y135="","",Dane!Y135)</f>
        <v/>
      </c>
      <c r="Z166" s="479" t="str">
        <f>IF(Dane!Z135="","",Dane!Z135)</f>
        <v/>
      </c>
      <c r="AA166" s="479" t="str">
        <f>IF(Dane!AA135="","",Dane!AA135)</f>
        <v/>
      </c>
      <c r="AB166" s="479" t="str">
        <f>IF(Dane!AB135="","",Dane!AB135)</f>
        <v/>
      </c>
      <c r="AC166" s="479" t="str">
        <f>IF(Dane!AC135="","",Dane!AC135)</f>
        <v/>
      </c>
      <c r="AD166" s="479" t="str">
        <f>IF(Dane!AD135="","",Dane!AD135)</f>
        <v/>
      </c>
      <c r="AE166" s="479" t="str">
        <f>IF(Dane!AE135="","",Dane!AE135)</f>
        <v/>
      </c>
      <c r="AF166" s="479" t="str">
        <f>IF(Dane!AF135="","",Dane!AF135)</f>
        <v/>
      </c>
      <c r="AG166" s="479" t="str">
        <f>IF(Dane!AG135="","",Dane!AG135)</f>
        <v/>
      </c>
      <c r="AH166" s="479" t="str">
        <f>IF(Dane!AH135="","",Dane!AH135)</f>
        <v/>
      </c>
      <c r="AI166" s="479" t="str">
        <f>IF(Dane!AI135="","",Dane!AI135)</f>
        <v/>
      </c>
      <c r="AJ166" s="479" t="str">
        <f>IF(Dane!AJ135="","",Dane!AJ135)</f>
        <v/>
      </c>
      <c r="AK166" s="195" t="str">
        <f>IF($C166="","",IF(H$80="","",IF(G$80="Faza inwest.",0,ROUND(SUM($G166:G166)*$E166,2))))</f>
        <v/>
      </c>
      <c r="AL166" s="195" t="str">
        <f>IF($C166="","",IF(H$129="","",IF(H$129="Faza inwest.",0,IF($C166=SUM($AK166:AK166),0,IF(SUM($G166:H166)-SUM($AK166:AK166)&lt;=SUM($G166:H166)*$E166,SUM($G166:H166)-SUM($AK166:AK166),ROUND(SUM($G166:H166)*$E166,2))))))</f>
        <v/>
      </c>
      <c r="AM166" s="195" t="str">
        <f>IF($C166="","",IF(I$129="","",IF(I$129="Faza inwest.",0,IF($C166=SUM($AK166:AL166),0,IF(SUM($G166:I166)-SUM($AK166:AL166)&lt;=SUM($G166:I166)*$E166,SUM($G166:I166)-SUM($AK166:AL166),ROUND(SUM($G166:I166)*$E166,2))))))</f>
        <v/>
      </c>
      <c r="AN166" s="195" t="str">
        <f>IF($C166="","",IF(J$129="","",IF(J$129="Faza inwest.",0,IF($C166=SUM($AK166:AM166),0,IF(SUM($G166:J166)-SUM($AK166:AM166)&lt;=SUM($G166:J166)*$E166,SUM($G166:J166)-SUM($AK166:AM166),ROUND(SUM($G166:J166)*$E166,2))))))</f>
        <v/>
      </c>
      <c r="AO166" s="195" t="str">
        <f>IF($C166="","",IF(K$129="","",IF(K$129="Faza inwest.",0,IF($C166=SUM($AK166:AN166),0,IF(SUM($G166:K166)-SUM($AK166:AN166)&lt;=SUM($G166:K166)*$E166,SUM($G166:K166)-SUM($AK166:AN166),ROUND(SUM($G166:K166)*$E166,2))))))</f>
        <v/>
      </c>
      <c r="AP166" s="195" t="str">
        <f>IF($C166="","",IF(L$129="","",IF(L$129="Faza inwest.",0,IF($C166=SUM($AK166:AO166),0,IF(SUM($G166:L166)-SUM($AK166:AO166)&lt;=SUM($G166:L166)*$E166,SUM($G166:L166)-SUM($AK166:AO166),ROUND(SUM($G166:L166)*$E166,2))))))</f>
        <v/>
      </c>
      <c r="AQ166" s="195" t="str">
        <f>IF($C166="","",IF(M$129="","",IF(M$129="Faza inwest.",0,IF($C166=SUM($AK166:AP166),0,IF(SUM($G166:M166)-SUM($AK166:AP166)&lt;=SUM($G166:M166)*$E166,SUM($G166:M166)-SUM($AK166:AP166),ROUND(SUM($G166:M166)*$E166,2))))))</f>
        <v/>
      </c>
      <c r="AR166" s="195" t="str">
        <f>IF($C166="","",IF(N$129="","",IF(N$129="Faza inwest.",0,IF($C166=SUM($AK166:AQ166),0,IF(SUM($G166:N166)-SUM($AK166:AQ166)&lt;=SUM($G166:N166)*$E166,SUM($G166:N166)-SUM($AK166:AQ166),ROUND(SUM($G166:N166)*$E166,2))))))</f>
        <v/>
      </c>
      <c r="AS166" s="195" t="str">
        <f>IF($C166="","",IF(O$129="","",IF(O$129="Faza inwest.",0,IF($C166=SUM($AK166:AR166),0,IF(SUM($G166:O166)-SUM($AK166:AR166)&lt;=SUM($G166:O166)*$E166,SUM($G166:O166)-SUM($AK166:AR166),ROUND(SUM($G166:O166)*$E166,2))))))</f>
        <v/>
      </c>
      <c r="AT166" s="195" t="str">
        <f>IF($C166="","",IF(P$129="","",IF(P$129="Faza inwest.",0,IF($C166=SUM($AK166:AS166),0,IF(SUM($G166:P166)-SUM($AK166:AS166)&lt;=SUM($G166:P166)*$E166,SUM($G166:P166)-SUM($AK166:AS166),ROUND(SUM($G166:P166)*$E166,2))))))</f>
        <v/>
      </c>
      <c r="AU166" s="195" t="str">
        <f>IF($C166="","",IF(Q$129="","",IF(Q$129="Faza inwest.",0,IF($C166=SUM($AK166:AT166),0,IF(SUM($G166:Q166)-SUM($AK166:AT166)&lt;=SUM($G166:Q166)*$E166,SUM($G166:Q166)-SUM($AK166:AT166),ROUND(SUM($G166:Q166)*$E166,2))))))</f>
        <v/>
      </c>
      <c r="AV166" s="195" t="str">
        <f>IF($C166="","",IF(R$129="","",IF(R$129="Faza inwest.",0,IF($C166=SUM($AK166:AU166),0,IF(SUM($G166:R166)-SUM($AK166:AU166)&lt;=SUM($G166:R166)*$E166,SUM($G166:R166)-SUM($AK166:AU166),ROUND(SUM($G166:R166)*$E166,2))))))</f>
        <v/>
      </c>
      <c r="AW166" s="195" t="str">
        <f>IF($C166="","",IF(S$129="","",IF(S$129="Faza inwest.",0,IF($C166=SUM($AK166:AV166),0,IF(SUM($G166:S166)-SUM($AK166:AV166)&lt;=SUM($G166:S166)*$E166,SUM($G166:S166)-SUM($AK166:AV166),ROUND(SUM($G166:S166)*$E166,2))))))</f>
        <v/>
      </c>
      <c r="AX166" s="195" t="str">
        <f>IF($C166="","",IF(T$129="","",IF(T$129="Faza inwest.",0,IF($C166=SUM($AK166:AW166),0,IF(SUM($G166:T166)-SUM($AK166:AW166)&lt;=SUM($G166:T166)*$E166,SUM($G166:T166)-SUM($AK166:AW166),ROUND(SUM($G166:T166)*$E166,2))))))</f>
        <v/>
      </c>
      <c r="AY166" s="195" t="str">
        <f>IF($C166="","",IF(U$129="","",IF(U$129="Faza inwest.",0,IF($C166=SUM($AK166:AX166),0,IF(SUM($G166:U166)-SUM($AK166:AX166)&lt;=SUM($G166:U166)*$E166,SUM($G166:U166)-SUM($AK166:AX166),ROUND(SUM($G166:U166)*$E166,2))))))</f>
        <v/>
      </c>
      <c r="AZ166" s="195" t="str">
        <f>IF($C166="","",IF(V$129="","",IF(V$129="Faza inwest.",0,IF($C166=SUM($AK166:AY166),0,IF(SUM($G166:V166)-SUM($AK166:AY166)&lt;=SUM($G166:V166)*$E166,SUM($G166:V166)-SUM($AK166:AY166),ROUND(SUM($G166:V166)*$E166,2))))))</f>
        <v/>
      </c>
      <c r="BA166" s="195" t="str">
        <f>IF($C166="","",IF(W$129="","",IF(W$129="Faza inwest.",0,IF($C166=SUM($AK166:AZ166),0,IF(SUM($G166:W166)-SUM($AK166:AZ166)&lt;=SUM($G166:W166)*$E166,SUM($G166:W166)-SUM($AK166:AZ166),ROUND(SUM($G166:W166)*$E166,2))))))</f>
        <v/>
      </c>
      <c r="BB166" s="195" t="str">
        <f>IF($C166="","",IF(X$129="","",IF(X$129="Faza inwest.",0,IF($C166=SUM($AK166:BA166),0,IF(SUM($G166:X166)-SUM($AK166:BA166)&lt;=SUM($G166:X166)*$E166,SUM($G166:X166)-SUM($AK166:BA166),ROUND(SUM($G166:X166)*$E166,2))))))</f>
        <v/>
      </c>
      <c r="BC166" s="195" t="str">
        <f>IF($C166="","",IF(Y$129="","",IF(Y$129="Faza inwest.",0,IF($C166=SUM($AK166:BB166),0,IF(SUM($G166:Y166)-SUM($AK166:BB166)&lt;=SUM($G166:Y166)*$E166,SUM($G166:Y166)-SUM($AK166:BB166),ROUND(SUM($G166:Y166)*$E166,2))))))</f>
        <v/>
      </c>
      <c r="BD166" s="195" t="str">
        <f>IF($C166="","",IF(Z$129="","",IF(Z$129="Faza inwest.",0,IF($C166=SUM($AK166:BC166),0,IF(SUM($G166:Z166)-SUM($AK166:BC166)&lt;=SUM($G166:Z166)*$E166,SUM($G166:Z166)-SUM($AK166:BC166),ROUND(SUM($G166:Z166)*$E166,2))))))</f>
        <v/>
      </c>
      <c r="BE166" s="195" t="str">
        <f>IF($C166="","",IF(AA$129="","",IF(AA$129="Faza inwest.",0,IF($C166=SUM($AK166:BD166),0,IF(SUM($G166:AA166)-SUM($AK166:BD166)&lt;=SUM($G166:AA166)*$E166,SUM($G166:AA166)-SUM($AK166:BD166),ROUND(SUM($G166:AA166)*$E166,2))))))</f>
        <v/>
      </c>
      <c r="BF166" s="195" t="str">
        <f>IF($C166="","",IF(AB$129="","",IF(AB$129="Faza inwest.",0,IF($C166=SUM($AK166:BE166),0,IF(SUM($G166:AB166)-SUM($AK166:BE166)&lt;=SUM($G166:AB166)*$E166,SUM($G166:AB166)-SUM($AK166:BE166),ROUND(SUM($G166:AB166)*$E166,2))))))</f>
        <v/>
      </c>
      <c r="BG166" s="195" t="str">
        <f>IF($C166="","",IF(AC$129="","",IF(AC$129="Faza inwest.",0,IF($C166=SUM($AK166:BF166),0,IF(SUM($G166:AC166)-SUM($AK166:BF166)&lt;=SUM($G166:AC166)*$E166,SUM($G166:AC166)-SUM($AK166:BF166),ROUND(SUM($G166:AC166)*$E166,2))))))</f>
        <v/>
      </c>
      <c r="BH166" s="195" t="str">
        <f>IF($C166="","",IF(AD$129="","",IF(AD$129="Faza inwest.",0,IF($C166=SUM($AK166:BG166),0,IF(SUM($G166:AD166)-SUM($AK166:BG166)&lt;=SUM($G166:AD166)*$E166,SUM($G166:AD166)-SUM($AK166:BG166),ROUND(SUM($G166:AD166)*$E166,2))))))</f>
        <v/>
      </c>
      <c r="BI166" s="195" t="str">
        <f>IF($C166="","",IF(AE$129="","",IF(AE$129="Faza inwest.",0,IF($C166=SUM($AK166:BH166),0,IF(SUM($G166:AE166)-SUM($AK166:BH166)&lt;=SUM($G166:AE166)*$E166,SUM($G166:AE166)-SUM($AK166:BH166),ROUND(SUM($G166:AE166)*$E166,2))))))</f>
        <v/>
      </c>
      <c r="BJ166" s="195" t="str">
        <f>IF($C166="","",IF(AF$129="","",IF(AF$129="Faza inwest.",0,IF($C166=SUM($AK166:BI166),0,IF(SUM($G166:AF166)-SUM($AK166:BI166)&lt;=SUM($G166:AF166)*$E166,SUM($G166:AF166)-SUM($AK166:BI166),ROUND(SUM($G166:AF166)*$E166,2))))))</f>
        <v/>
      </c>
      <c r="BK166" s="195" t="str">
        <f>IF($C166="","",IF(AG$129="","",IF(AG$129="Faza inwest.",0,IF($C166=SUM($AK166:BJ166),0,IF(SUM($G166:AG166)-SUM($AK166:BJ166)&lt;=SUM($G166:AG166)*$E166,SUM($G166:AG166)-SUM($AK166:BJ166),ROUND(SUM($G166:AG166)*$E166,2))))))</f>
        <v/>
      </c>
      <c r="BL166" s="195" t="str">
        <f>IF($C166="","",IF(AH$129="","",IF(AH$129="Faza inwest.",0,IF($C166=SUM($AK166:BK166),0,IF(SUM($G166:AH166)-SUM($AK166:BK166)&lt;=SUM($G166:AH166)*$E166,SUM($G166:AH166)-SUM($AK166:BK166),ROUND(SUM($G166:AH166)*$E166,2))))))</f>
        <v/>
      </c>
      <c r="BM166" s="195" t="str">
        <f>IF($C166="","",IF(AI$129="","",IF(AI$129="Faza inwest.",0,IF($C166=SUM($AK166:BL166),0,IF(SUM($G166:AI166)-SUM($AK166:BL166)&lt;=SUM($G166:AI166)*$E166,SUM($G166:AI166)-SUM($AK166:BL166),ROUND(SUM($G166:AI166)*$E166,2))))))</f>
        <v/>
      </c>
      <c r="BN166" s="195" t="str">
        <f>IF($C166="","",IF(AJ$129="","",IF(AJ$129="Faza inwest.",0,IF($C166=SUM($AK166:BM166),0,IF(SUM($G166:AJ166)-SUM($AK166:BM166)&lt;=SUM($G166:AJ166)*$E166,SUM($G166:AJ166)-SUM($AK166:BM166),ROUND(SUM($G166:AJ166)*$E166,2))))))</f>
        <v/>
      </c>
    </row>
    <row r="167" spans="1:66" s="70" customFormat="1">
      <c r="A167" s="94" t="str">
        <f t="shared" ref="A167" si="132">IF(A118="","",A118)</f>
        <v/>
      </c>
      <c r="B167" s="204" t="str">
        <f t="shared" si="106"/>
        <v/>
      </c>
      <c r="C167" s="205" t="str">
        <f t="shared" si="103"/>
        <v/>
      </c>
      <c r="D167" s="206" t="str">
        <f t="shared" ref="D167:E167" si="133">IF(D118="","",D118)</f>
        <v/>
      </c>
      <c r="E167" s="604" t="str">
        <f t="shared" si="133"/>
        <v/>
      </c>
      <c r="F167" s="207" t="s">
        <v>8</v>
      </c>
      <c r="G167" s="479" t="str">
        <f>IF(Dane!G136="","",Dane!G136)</f>
        <v/>
      </c>
      <c r="H167" s="479" t="str">
        <f>IF(Dane!H136="","",Dane!H136)</f>
        <v/>
      </c>
      <c r="I167" s="479" t="str">
        <f>IF(Dane!I136="","",Dane!I136)</f>
        <v/>
      </c>
      <c r="J167" s="479" t="str">
        <f>IF(Dane!J136="","",Dane!J136)</f>
        <v/>
      </c>
      <c r="K167" s="479" t="str">
        <f>IF(Dane!K136="","",Dane!K136)</f>
        <v/>
      </c>
      <c r="L167" s="479" t="str">
        <f>IF(Dane!L136="","",Dane!L136)</f>
        <v/>
      </c>
      <c r="M167" s="479" t="str">
        <f>IF(Dane!M136="","",Dane!M136)</f>
        <v/>
      </c>
      <c r="N167" s="479" t="str">
        <f>IF(Dane!N136="","",Dane!N136)</f>
        <v/>
      </c>
      <c r="O167" s="479" t="str">
        <f>IF(Dane!O136="","",Dane!O136)</f>
        <v/>
      </c>
      <c r="P167" s="479" t="str">
        <f>IF(Dane!P136="","",Dane!P136)</f>
        <v/>
      </c>
      <c r="Q167" s="479" t="str">
        <f>IF(Dane!Q136="","",Dane!Q136)</f>
        <v/>
      </c>
      <c r="R167" s="479" t="str">
        <f>IF(Dane!R136="","",Dane!R136)</f>
        <v/>
      </c>
      <c r="S167" s="479" t="str">
        <f>IF(Dane!S136="","",Dane!S136)</f>
        <v/>
      </c>
      <c r="T167" s="479" t="str">
        <f>IF(Dane!T136="","",Dane!T136)</f>
        <v/>
      </c>
      <c r="U167" s="479" t="str">
        <f>IF(Dane!U136="","",Dane!U136)</f>
        <v/>
      </c>
      <c r="V167" s="479" t="str">
        <f>IF(Dane!V136="","",Dane!V136)</f>
        <v/>
      </c>
      <c r="W167" s="479" t="str">
        <f>IF(Dane!W136="","",Dane!W136)</f>
        <v/>
      </c>
      <c r="X167" s="479" t="str">
        <f>IF(Dane!X136="","",Dane!X136)</f>
        <v/>
      </c>
      <c r="Y167" s="479" t="str">
        <f>IF(Dane!Y136="","",Dane!Y136)</f>
        <v/>
      </c>
      <c r="Z167" s="479" t="str">
        <f>IF(Dane!Z136="","",Dane!Z136)</f>
        <v/>
      </c>
      <c r="AA167" s="479" t="str">
        <f>IF(Dane!AA136="","",Dane!AA136)</f>
        <v/>
      </c>
      <c r="AB167" s="479" t="str">
        <f>IF(Dane!AB136="","",Dane!AB136)</f>
        <v/>
      </c>
      <c r="AC167" s="479" t="str">
        <f>IF(Dane!AC136="","",Dane!AC136)</f>
        <v/>
      </c>
      <c r="AD167" s="479" t="str">
        <f>IF(Dane!AD136="","",Dane!AD136)</f>
        <v/>
      </c>
      <c r="AE167" s="479" t="str">
        <f>IF(Dane!AE136="","",Dane!AE136)</f>
        <v/>
      </c>
      <c r="AF167" s="479" t="str">
        <f>IF(Dane!AF136="","",Dane!AF136)</f>
        <v/>
      </c>
      <c r="AG167" s="479" t="str">
        <f>IF(Dane!AG136="","",Dane!AG136)</f>
        <v/>
      </c>
      <c r="AH167" s="479" t="str">
        <f>IF(Dane!AH136="","",Dane!AH136)</f>
        <v/>
      </c>
      <c r="AI167" s="479" t="str">
        <f>IF(Dane!AI136="","",Dane!AI136)</f>
        <v/>
      </c>
      <c r="AJ167" s="479" t="str">
        <f>IF(Dane!AJ136="","",Dane!AJ136)</f>
        <v/>
      </c>
      <c r="AK167" s="195" t="str">
        <f>IF($C167="","",IF(H$80="","",IF(G$80="Faza inwest.",0,ROUND(SUM($G167:G167)*$E167,2))))</f>
        <v/>
      </c>
      <c r="AL167" s="195" t="str">
        <f>IF($C167="","",IF(H$129="","",IF(H$129="Faza inwest.",0,IF($C167=SUM($AK167:AK167),0,IF(SUM($G167:H167)-SUM($AK167:AK167)&lt;=SUM($G167:H167)*$E167,SUM($G167:H167)-SUM($AK167:AK167),ROUND(SUM($G167:H167)*$E167,2))))))</f>
        <v/>
      </c>
      <c r="AM167" s="195" t="str">
        <f>IF($C167="","",IF(I$129="","",IF(I$129="Faza inwest.",0,IF($C167=SUM($AK167:AL167),0,IF(SUM($G167:I167)-SUM($AK167:AL167)&lt;=SUM($G167:I167)*$E167,SUM($G167:I167)-SUM($AK167:AL167),ROUND(SUM($G167:I167)*$E167,2))))))</f>
        <v/>
      </c>
      <c r="AN167" s="195" t="str">
        <f>IF($C167="","",IF(J$129="","",IF(J$129="Faza inwest.",0,IF($C167=SUM($AK167:AM167),0,IF(SUM($G167:J167)-SUM($AK167:AM167)&lt;=SUM($G167:J167)*$E167,SUM($G167:J167)-SUM($AK167:AM167),ROUND(SUM($G167:J167)*$E167,2))))))</f>
        <v/>
      </c>
      <c r="AO167" s="195" t="str">
        <f>IF($C167="","",IF(K$129="","",IF(K$129="Faza inwest.",0,IF($C167=SUM($AK167:AN167),0,IF(SUM($G167:K167)-SUM($AK167:AN167)&lt;=SUM($G167:K167)*$E167,SUM($G167:K167)-SUM($AK167:AN167),ROUND(SUM($G167:K167)*$E167,2))))))</f>
        <v/>
      </c>
      <c r="AP167" s="195" t="str">
        <f>IF($C167="","",IF(L$129="","",IF(L$129="Faza inwest.",0,IF($C167=SUM($AK167:AO167),0,IF(SUM($G167:L167)-SUM($AK167:AO167)&lt;=SUM($G167:L167)*$E167,SUM($G167:L167)-SUM($AK167:AO167),ROUND(SUM($G167:L167)*$E167,2))))))</f>
        <v/>
      </c>
      <c r="AQ167" s="195" t="str">
        <f>IF($C167="","",IF(M$129="","",IF(M$129="Faza inwest.",0,IF($C167=SUM($AK167:AP167),0,IF(SUM($G167:M167)-SUM($AK167:AP167)&lt;=SUM($G167:M167)*$E167,SUM($G167:M167)-SUM($AK167:AP167),ROUND(SUM($G167:M167)*$E167,2))))))</f>
        <v/>
      </c>
      <c r="AR167" s="195" t="str">
        <f>IF($C167="","",IF(N$129="","",IF(N$129="Faza inwest.",0,IF($C167=SUM($AK167:AQ167),0,IF(SUM($G167:N167)-SUM($AK167:AQ167)&lt;=SUM($G167:N167)*$E167,SUM($G167:N167)-SUM($AK167:AQ167),ROUND(SUM($G167:N167)*$E167,2))))))</f>
        <v/>
      </c>
      <c r="AS167" s="195" t="str">
        <f>IF($C167="","",IF(O$129="","",IF(O$129="Faza inwest.",0,IF($C167=SUM($AK167:AR167),0,IF(SUM($G167:O167)-SUM($AK167:AR167)&lt;=SUM($G167:O167)*$E167,SUM($G167:O167)-SUM($AK167:AR167),ROUND(SUM($G167:O167)*$E167,2))))))</f>
        <v/>
      </c>
      <c r="AT167" s="195" t="str">
        <f>IF($C167="","",IF(P$129="","",IF(P$129="Faza inwest.",0,IF($C167=SUM($AK167:AS167),0,IF(SUM($G167:P167)-SUM($AK167:AS167)&lt;=SUM($G167:P167)*$E167,SUM($G167:P167)-SUM($AK167:AS167),ROUND(SUM($G167:P167)*$E167,2))))))</f>
        <v/>
      </c>
      <c r="AU167" s="195" t="str">
        <f>IF($C167="","",IF(Q$129="","",IF(Q$129="Faza inwest.",0,IF($C167=SUM($AK167:AT167),0,IF(SUM($G167:Q167)-SUM($AK167:AT167)&lt;=SUM($G167:Q167)*$E167,SUM($G167:Q167)-SUM($AK167:AT167),ROUND(SUM($G167:Q167)*$E167,2))))))</f>
        <v/>
      </c>
      <c r="AV167" s="195" t="str">
        <f>IF($C167="","",IF(R$129="","",IF(R$129="Faza inwest.",0,IF($C167=SUM($AK167:AU167),0,IF(SUM($G167:R167)-SUM($AK167:AU167)&lt;=SUM($G167:R167)*$E167,SUM($G167:R167)-SUM($AK167:AU167),ROUND(SUM($G167:R167)*$E167,2))))))</f>
        <v/>
      </c>
      <c r="AW167" s="195" t="str">
        <f>IF($C167="","",IF(S$129="","",IF(S$129="Faza inwest.",0,IF($C167=SUM($AK167:AV167),0,IF(SUM($G167:S167)-SUM($AK167:AV167)&lt;=SUM($G167:S167)*$E167,SUM($G167:S167)-SUM($AK167:AV167),ROUND(SUM($G167:S167)*$E167,2))))))</f>
        <v/>
      </c>
      <c r="AX167" s="195" t="str">
        <f>IF($C167="","",IF(T$129="","",IF(T$129="Faza inwest.",0,IF($C167=SUM($AK167:AW167),0,IF(SUM($G167:T167)-SUM($AK167:AW167)&lt;=SUM($G167:T167)*$E167,SUM($G167:T167)-SUM($AK167:AW167),ROUND(SUM($G167:T167)*$E167,2))))))</f>
        <v/>
      </c>
      <c r="AY167" s="195" t="str">
        <f>IF($C167="","",IF(U$129="","",IF(U$129="Faza inwest.",0,IF($C167=SUM($AK167:AX167),0,IF(SUM($G167:U167)-SUM($AK167:AX167)&lt;=SUM($G167:U167)*$E167,SUM($G167:U167)-SUM($AK167:AX167),ROUND(SUM($G167:U167)*$E167,2))))))</f>
        <v/>
      </c>
      <c r="AZ167" s="195" t="str">
        <f>IF($C167="","",IF(V$129="","",IF(V$129="Faza inwest.",0,IF($C167=SUM($AK167:AY167),0,IF(SUM($G167:V167)-SUM($AK167:AY167)&lt;=SUM($G167:V167)*$E167,SUM($G167:V167)-SUM($AK167:AY167),ROUND(SUM($G167:V167)*$E167,2))))))</f>
        <v/>
      </c>
      <c r="BA167" s="195" t="str">
        <f>IF($C167="","",IF(W$129="","",IF(W$129="Faza inwest.",0,IF($C167=SUM($AK167:AZ167),0,IF(SUM($G167:W167)-SUM($AK167:AZ167)&lt;=SUM($G167:W167)*$E167,SUM($G167:W167)-SUM($AK167:AZ167),ROUND(SUM($G167:W167)*$E167,2))))))</f>
        <v/>
      </c>
      <c r="BB167" s="195" t="str">
        <f>IF($C167="","",IF(X$129="","",IF(X$129="Faza inwest.",0,IF($C167=SUM($AK167:BA167),0,IF(SUM($G167:X167)-SUM($AK167:BA167)&lt;=SUM($G167:X167)*$E167,SUM($G167:X167)-SUM($AK167:BA167),ROUND(SUM($G167:X167)*$E167,2))))))</f>
        <v/>
      </c>
      <c r="BC167" s="195" t="str">
        <f>IF($C167="","",IF(Y$129="","",IF(Y$129="Faza inwest.",0,IF($C167=SUM($AK167:BB167),0,IF(SUM($G167:Y167)-SUM($AK167:BB167)&lt;=SUM($G167:Y167)*$E167,SUM($G167:Y167)-SUM($AK167:BB167),ROUND(SUM($G167:Y167)*$E167,2))))))</f>
        <v/>
      </c>
      <c r="BD167" s="195" t="str">
        <f>IF($C167="","",IF(Z$129="","",IF(Z$129="Faza inwest.",0,IF($C167=SUM($AK167:BC167),0,IF(SUM($G167:Z167)-SUM($AK167:BC167)&lt;=SUM($G167:Z167)*$E167,SUM($G167:Z167)-SUM($AK167:BC167),ROUND(SUM($G167:Z167)*$E167,2))))))</f>
        <v/>
      </c>
      <c r="BE167" s="195" t="str">
        <f>IF($C167="","",IF(AA$129="","",IF(AA$129="Faza inwest.",0,IF($C167=SUM($AK167:BD167),0,IF(SUM($G167:AA167)-SUM($AK167:BD167)&lt;=SUM($G167:AA167)*$E167,SUM($G167:AA167)-SUM($AK167:BD167),ROUND(SUM($G167:AA167)*$E167,2))))))</f>
        <v/>
      </c>
      <c r="BF167" s="195" t="str">
        <f>IF($C167="","",IF(AB$129="","",IF(AB$129="Faza inwest.",0,IF($C167=SUM($AK167:BE167),0,IF(SUM($G167:AB167)-SUM($AK167:BE167)&lt;=SUM($G167:AB167)*$E167,SUM($G167:AB167)-SUM($AK167:BE167),ROUND(SUM($G167:AB167)*$E167,2))))))</f>
        <v/>
      </c>
      <c r="BG167" s="195" t="str">
        <f>IF($C167="","",IF(AC$129="","",IF(AC$129="Faza inwest.",0,IF($C167=SUM($AK167:BF167),0,IF(SUM($G167:AC167)-SUM($AK167:BF167)&lt;=SUM($G167:AC167)*$E167,SUM($G167:AC167)-SUM($AK167:BF167),ROUND(SUM($G167:AC167)*$E167,2))))))</f>
        <v/>
      </c>
      <c r="BH167" s="195" t="str">
        <f>IF($C167="","",IF(AD$129="","",IF(AD$129="Faza inwest.",0,IF($C167=SUM($AK167:BG167),0,IF(SUM($G167:AD167)-SUM($AK167:BG167)&lt;=SUM($G167:AD167)*$E167,SUM($G167:AD167)-SUM($AK167:BG167),ROUND(SUM($G167:AD167)*$E167,2))))))</f>
        <v/>
      </c>
      <c r="BI167" s="195" t="str">
        <f>IF($C167="","",IF(AE$129="","",IF(AE$129="Faza inwest.",0,IF($C167=SUM($AK167:BH167),0,IF(SUM($G167:AE167)-SUM($AK167:BH167)&lt;=SUM($G167:AE167)*$E167,SUM($G167:AE167)-SUM($AK167:BH167),ROUND(SUM($G167:AE167)*$E167,2))))))</f>
        <v/>
      </c>
      <c r="BJ167" s="195" t="str">
        <f>IF($C167="","",IF(AF$129="","",IF(AF$129="Faza inwest.",0,IF($C167=SUM($AK167:BI167),0,IF(SUM($G167:AF167)-SUM($AK167:BI167)&lt;=SUM($G167:AF167)*$E167,SUM($G167:AF167)-SUM($AK167:BI167),ROUND(SUM($G167:AF167)*$E167,2))))))</f>
        <v/>
      </c>
      <c r="BK167" s="195" t="str">
        <f>IF($C167="","",IF(AG$129="","",IF(AG$129="Faza inwest.",0,IF($C167=SUM($AK167:BJ167),0,IF(SUM($G167:AG167)-SUM($AK167:BJ167)&lt;=SUM($G167:AG167)*$E167,SUM($G167:AG167)-SUM($AK167:BJ167),ROUND(SUM($G167:AG167)*$E167,2))))))</f>
        <v/>
      </c>
      <c r="BL167" s="195" t="str">
        <f>IF($C167="","",IF(AH$129="","",IF(AH$129="Faza inwest.",0,IF($C167=SUM($AK167:BK167),0,IF(SUM($G167:AH167)-SUM($AK167:BK167)&lt;=SUM($G167:AH167)*$E167,SUM($G167:AH167)-SUM($AK167:BK167),ROUND(SUM($G167:AH167)*$E167,2))))))</f>
        <v/>
      </c>
      <c r="BM167" s="195" t="str">
        <f>IF($C167="","",IF(AI$129="","",IF(AI$129="Faza inwest.",0,IF($C167=SUM($AK167:BL167),0,IF(SUM($G167:AI167)-SUM($AK167:BL167)&lt;=SUM($G167:AI167)*$E167,SUM($G167:AI167)-SUM($AK167:BL167),ROUND(SUM($G167:AI167)*$E167,2))))))</f>
        <v/>
      </c>
      <c r="BN167" s="195" t="str">
        <f>IF($C167="","",IF(AJ$129="","",IF(AJ$129="Faza inwest.",0,IF($C167=SUM($AK167:BM167),0,IF(SUM($G167:AJ167)-SUM($AK167:BM167)&lt;=SUM($G167:AJ167)*$E167,SUM($G167:AJ167)-SUM($AK167:BM167),ROUND(SUM($G167:AJ167)*$E167,2))))))</f>
        <v/>
      </c>
    </row>
    <row r="168" spans="1:66" s="70" customFormat="1">
      <c r="A168" s="94" t="str">
        <f t="shared" ref="A168" si="134">IF(A119="","",A119)</f>
        <v/>
      </c>
      <c r="B168" s="204" t="str">
        <f t="shared" si="106"/>
        <v/>
      </c>
      <c r="C168" s="205" t="str">
        <f t="shared" si="103"/>
        <v/>
      </c>
      <c r="D168" s="206" t="str">
        <f t="shared" ref="D168:E168" si="135">IF(D119="","",D119)</f>
        <v/>
      </c>
      <c r="E168" s="604" t="str">
        <f t="shared" si="135"/>
        <v/>
      </c>
      <c r="F168" s="207" t="s">
        <v>8</v>
      </c>
      <c r="G168" s="479" t="str">
        <f>IF(Dane!G137="","",Dane!G137)</f>
        <v/>
      </c>
      <c r="H168" s="479" t="str">
        <f>IF(Dane!H137="","",Dane!H137)</f>
        <v/>
      </c>
      <c r="I168" s="479" t="str">
        <f>IF(Dane!I137="","",Dane!I137)</f>
        <v/>
      </c>
      <c r="J168" s="479" t="str">
        <f>IF(Dane!J137="","",Dane!J137)</f>
        <v/>
      </c>
      <c r="K168" s="479" t="str">
        <f>IF(Dane!K137="","",Dane!K137)</f>
        <v/>
      </c>
      <c r="L168" s="479" t="str">
        <f>IF(Dane!L137="","",Dane!L137)</f>
        <v/>
      </c>
      <c r="M168" s="479" t="str">
        <f>IF(Dane!M137="","",Dane!M137)</f>
        <v/>
      </c>
      <c r="N168" s="479" t="str">
        <f>IF(Dane!N137="","",Dane!N137)</f>
        <v/>
      </c>
      <c r="O168" s="479" t="str">
        <f>IF(Dane!O137="","",Dane!O137)</f>
        <v/>
      </c>
      <c r="P168" s="479" t="str">
        <f>IF(Dane!P137="","",Dane!P137)</f>
        <v/>
      </c>
      <c r="Q168" s="479" t="str">
        <f>IF(Dane!Q137="","",Dane!Q137)</f>
        <v/>
      </c>
      <c r="R168" s="479" t="str">
        <f>IF(Dane!R137="","",Dane!R137)</f>
        <v/>
      </c>
      <c r="S168" s="479" t="str">
        <f>IF(Dane!S137="","",Dane!S137)</f>
        <v/>
      </c>
      <c r="T168" s="479" t="str">
        <f>IF(Dane!T137="","",Dane!T137)</f>
        <v/>
      </c>
      <c r="U168" s="479" t="str">
        <f>IF(Dane!U137="","",Dane!U137)</f>
        <v/>
      </c>
      <c r="V168" s="479" t="str">
        <f>IF(Dane!V137="","",Dane!V137)</f>
        <v/>
      </c>
      <c r="W168" s="479" t="str">
        <f>IF(Dane!W137="","",Dane!W137)</f>
        <v/>
      </c>
      <c r="X168" s="479" t="str">
        <f>IF(Dane!X137="","",Dane!X137)</f>
        <v/>
      </c>
      <c r="Y168" s="479" t="str">
        <f>IF(Dane!Y137="","",Dane!Y137)</f>
        <v/>
      </c>
      <c r="Z168" s="479" t="str">
        <f>IF(Dane!Z137="","",Dane!Z137)</f>
        <v/>
      </c>
      <c r="AA168" s="479" t="str">
        <f>IF(Dane!AA137="","",Dane!AA137)</f>
        <v/>
      </c>
      <c r="AB168" s="479" t="str">
        <f>IF(Dane!AB137="","",Dane!AB137)</f>
        <v/>
      </c>
      <c r="AC168" s="479" t="str">
        <f>IF(Dane!AC137="","",Dane!AC137)</f>
        <v/>
      </c>
      <c r="AD168" s="479" t="str">
        <f>IF(Dane!AD137="","",Dane!AD137)</f>
        <v/>
      </c>
      <c r="AE168" s="479" t="str">
        <f>IF(Dane!AE137="","",Dane!AE137)</f>
        <v/>
      </c>
      <c r="AF168" s="479" t="str">
        <f>IF(Dane!AF137="","",Dane!AF137)</f>
        <v/>
      </c>
      <c r="AG168" s="479" t="str">
        <f>IF(Dane!AG137="","",Dane!AG137)</f>
        <v/>
      </c>
      <c r="AH168" s="479" t="str">
        <f>IF(Dane!AH137="","",Dane!AH137)</f>
        <v/>
      </c>
      <c r="AI168" s="479" t="str">
        <f>IF(Dane!AI137="","",Dane!AI137)</f>
        <v/>
      </c>
      <c r="AJ168" s="479" t="str">
        <f>IF(Dane!AJ137="","",Dane!AJ137)</f>
        <v/>
      </c>
      <c r="AK168" s="195" t="str">
        <f>IF($C168="","",IF(H$80="","",IF(G$80="Faza inwest.",0,ROUND(SUM($G168:G168)*$E168,2))))</f>
        <v/>
      </c>
      <c r="AL168" s="195" t="str">
        <f>IF($C168="","",IF(H$129="","",IF(H$129="Faza inwest.",0,IF($C168=SUM($AK168:AK168),0,IF(SUM($G168:H168)-SUM($AK168:AK168)&lt;=SUM($G168:H168)*$E168,SUM($G168:H168)-SUM($AK168:AK168),ROUND(SUM($G168:H168)*$E168,2))))))</f>
        <v/>
      </c>
      <c r="AM168" s="195" t="str">
        <f>IF($C168="","",IF(I$129="","",IF(I$129="Faza inwest.",0,IF($C168=SUM($AK168:AL168),0,IF(SUM($G168:I168)-SUM($AK168:AL168)&lt;=SUM($G168:I168)*$E168,SUM($G168:I168)-SUM($AK168:AL168),ROUND(SUM($G168:I168)*$E168,2))))))</f>
        <v/>
      </c>
      <c r="AN168" s="195" t="str">
        <f>IF($C168="","",IF(J$129="","",IF(J$129="Faza inwest.",0,IF($C168=SUM($AK168:AM168),0,IF(SUM($G168:J168)-SUM($AK168:AM168)&lt;=SUM($G168:J168)*$E168,SUM($G168:J168)-SUM($AK168:AM168),ROUND(SUM($G168:J168)*$E168,2))))))</f>
        <v/>
      </c>
      <c r="AO168" s="195" t="str">
        <f>IF($C168="","",IF(K$129="","",IF(K$129="Faza inwest.",0,IF($C168=SUM($AK168:AN168),0,IF(SUM($G168:K168)-SUM($AK168:AN168)&lt;=SUM($G168:K168)*$E168,SUM($G168:K168)-SUM($AK168:AN168),ROUND(SUM($G168:K168)*$E168,2))))))</f>
        <v/>
      </c>
      <c r="AP168" s="195" t="str">
        <f>IF($C168="","",IF(L$129="","",IF(L$129="Faza inwest.",0,IF($C168=SUM($AK168:AO168),0,IF(SUM($G168:L168)-SUM($AK168:AO168)&lt;=SUM($G168:L168)*$E168,SUM($G168:L168)-SUM($AK168:AO168),ROUND(SUM($G168:L168)*$E168,2))))))</f>
        <v/>
      </c>
      <c r="AQ168" s="195" t="str">
        <f>IF($C168="","",IF(M$129="","",IF(M$129="Faza inwest.",0,IF($C168=SUM($AK168:AP168),0,IF(SUM($G168:M168)-SUM($AK168:AP168)&lt;=SUM($G168:M168)*$E168,SUM($G168:M168)-SUM($AK168:AP168),ROUND(SUM($G168:M168)*$E168,2))))))</f>
        <v/>
      </c>
      <c r="AR168" s="195" t="str">
        <f>IF($C168="","",IF(N$129="","",IF(N$129="Faza inwest.",0,IF($C168=SUM($AK168:AQ168),0,IF(SUM($G168:N168)-SUM($AK168:AQ168)&lt;=SUM($G168:N168)*$E168,SUM($G168:N168)-SUM($AK168:AQ168),ROUND(SUM($G168:N168)*$E168,2))))))</f>
        <v/>
      </c>
      <c r="AS168" s="195" t="str">
        <f>IF($C168="","",IF(O$129="","",IF(O$129="Faza inwest.",0,IF($C168=SUM($AK168:AR168),0,IF(SUM($G168:O168)-SUM($AK168:AR168)&lt;=SUM($G168:O168)*$E168,SUM($G168:O168)-SUM($AK168:AR168),ROUND(SUM($G168:O168)*$E168,2))))))</f>
        <v/>
      </c>
      <c r="AT168" s="195" t="str">
        <f>IF($C168="","",IF(P$129="","",IF(P$129="Faza inwest.",0,IF($C168=SUM($AK168:AS168),0,IF(SUM($G168:P168)-SUM($AK168:AS168)&lt;=SUM($G168:P168)*$E168,SUM($G168:P168)-SUM($AK168:AS168),ROUND(SUM($G168:P168)*$E168,2))))))</f>
        <v/>
      </c>
      <c r="AU168" s="195" t="str">
        <f>IF($C168="","",IF(Q$129="","",IF(Q$129="Faza inwest.",0,IF($C168=SUM($AK168:AT168),0,IF(SUM($G168:Q168)-SUM($AK168:AT168)&lt;=SUM($G168:Q168)*$E168,SUM($G168:Q168)-SUM($AK168:AT168),ROUND(SUM($G168:Q168)*$E168,2))))))</f>
        <v/>
      </c>
      <c r="AV168" s="195" t="str">
        <f>IF($C168="","",IF(R$129="","",IF(R$129="Faza inwest.",0,IF($C168=SUM($AK168:AU168),0,IF(SUM($G168:R168)-SUM($AK168:AU168)&lt;=SUM($G168:R168)*$E168,SUM($G168:R168)-SUM($AK168:AU168),ROUND(SUM($G168:R168)*$E168,2))))))</f>
        <v/>
      </c>
      <c r="AW168" s="195" t="str">
        <f>IF($C168="","",IF(S$129="","",IF(S$129="Faza inwest.",0,IF($C168=SUM($AK168:AV168),0,IF(SUM($G168:S168)-SUM($AK168:AV168)&lt;=SUM($G168:S168)*$E168,SUM($G168:S168)-SUM($AK168:AV168),ROUND(SUM($G168:S168)*$E168,2))))))</f>
        <v/>
      </c>
      <c r="AX168" s="195" t="str">
        <f>IF($C168="","",IF(T$129="","",IF(T$129="Faza inwest.",0,IF($C168=SUM($AK168:AW168),0,IF(SUM($G168:T168)-SUM($AK168:AW168)&lt;=SUM($G168:T168)*$E168,SUM($G168:T168)-SUM($AK168:AW168),ROUND(SUM($G168:T168)*$E168,2))))))</f>
        <v/>
      </c>
      <c r="AY168" s="195" t="str">
        <f>IF($C168="","",IF(U$129="","",IF(U$129="Faza inwest.",0,IF($C168=SUM($AK168:AX168),0,IF(SUM($G168:U168)-SUM($AK168:AX168)&lt;=SUM($G168:U168)*$E168,SUM($G168:U168)-SUM($AK168:AX168),ROUND(SUM($G168:U168)*$E168,2))))))</f>
        <v/>
      </c>
      <c r="AZ168" s="195" t="str">
        <f>IF($C168="","",IF(V$129="","",IF(V$129="Faza inwest.",0,IF($C168=SUM($AK168:AY168),0,IF(SUM($G168:V168)-SUM($AK168:AY168)&lt;=SUM($G168:V168)*$E168,SUM($G168:V168)-SUM($AK168:AY168),ROUND(SUM($G168:V168)*$E168,2))))))</f>
        <v/>
      </c>
      <c r="BA168" s="195" t="str">
        <f>IF($C168="","",IF(W$129="","",IF(W$129="Faza inwest.",0,IF($C168=SUM($AK168:AZ168),0,IF(SUM($G168:W168)-SUM($AK168:AZ168)&lt;=SUM($G168:W168)*$E168,SUM($G168:W168)-SUM($AK168:AZ168),ROUND(SUM($G168:W168)*$E168,2))))))</f>
        <v/>
      </c>
      <c r="BB168" s="195" t="str">
        <f>IF($C168="","",IF(X$129="","",IF(X$129="Faza inwest.",0,IF($C168=SUM($AK168:BA168),0,IF(SUM($G168:X168)-SUM($AK168:BA168)&lt;=SUM($G168:X168)*$E168,SUM($G168:X168)-SUM($AK168:BA168),ROUND(SUM($G168:X168)*$E168,2))))))</f>
        <v/>
      </c>
      <c r="BC168" s="195" t="str">
        <f>IF($C168="","",IF(Y$129="","",IF(Y$129="Faza inwest.",0,IF($C168=SUM($AK168:BB168),0,IF(SUM($G168:Y168)-SUM($AK168:BB168)&lt;=SUM($G168:Y168)*$E168,SUM($G168:Y168)-SUM($AK168:BB168),ROUND(SUM($G168:Y168)*$E168,2))))))</f>
        <v/>
      </c>
      <c r="BD168" s="195" t="str">
        <f>IF($C168="","",IF(Z$129="","",IF(Z$129="Faza inwest.",0,IF($C168=SUM($AK168:BC168),0,IF(SUM($G168:Z168)-SUM($AK168:BC168)&lt;=SUM($G168:Z168)*$E168,SUM($G168:Z168)-SUM($AK168:BC168),ROUND(SUM($G168:Z168)*$E168,2))))))</f>
        <v/>
      </c>
      <c r="BE168" s="195" t="str">
        <f>IF($C168="","",IF(AA$129="","",IF(AA$129="Faza inwest.",0,IF($C168=SUM($AK168:BD168),0,IF(SUM($G168:AA168)-SUM($AK168:BD168)&lt;=SUM($G168:AA168)*$E168,SUM($G168:AA168)-SUM($AK168:BD168),ROUND(SUM($G168:AA168)*$E168,2))))))</f>
        <v/>
      </c>
      <c r="BF168" s="195" t="str">
        <f>IF($C168="","",IF(AB$129="","",IF(AB$129="Faza inwest.",0,IF($C168=SUM($AK168:BE168),0,IF(SUM($G168:AB168)-SUM($AK168:BE168)&lt;=SUM($G168:AB168)*$E168,SUM($G168:AB168)-SUM($AK168:BE168),ROUND(SUM($G168:AB168)*$E168,2))))))</f>
        <v/>
      </c>
      <c r="BG168" s="195" t="str">
        <f>IF($C168="","",IF(AC$129="","",IF(AC$129="Faza inwest.",0,IF($C168=SUM($AK168:BF168),0,IF(SUM($G168:AC168)-SUM($AK168:BF168)&lt;=SUM($G168:AC168)*$E168,SUM($G168:AC168)-SUM($AK168:BF168),ROUND(SUM($G168:AC168)*$E168,2))))))</f>
        <v/>
      </c>
      <c r="BH168" s="195" t="str">
        <f>IF($C168="","",IF(AD$129="","",IF(AD$129="Faza inwest.",0,IF($C168=SUM($AK168:BG168),0,IF(SUM($G168:AD168)-SUM($AK168:BG168)&lt;=SUM($G168:AD168)*$E168,SUM($G168:AD168)-SUM($AK168:BG168),ROUND(SUM($G168:AD168)*$E168,2))))))</f>
        <v/>
      </c>
      <c r="BI168" s="195" t="str">
        <f>IF($C168="","",IF(AE$129="","",IF(AE$129="Faza inwest.",0,IF($C168=SUM($AK168:BH168),0,IF(SUM($G168:AE168)-SUM($AK168:BH168)&lt;=SUM($G168:AE168)*$E168,SUM($G168:AE168)-SUM($AK168:BH168),ROUND(SUM($G168:AE168)*$E168,2))))))</f>
        <v/>
      </c>
      <c r="BJ168" s="195" t="str">
        <f>IF($C168="","",IF(AF$129="","",IF(AF$129="Faza inwest.",0,IF($C168=SUM($AK168:BI168),0,IF(SUM($G168:AF168)-SUM($AK168:BI168)&lt;=SUM($G168:AF168)*$E168,SUM($G168:AF168)-SUM($AK168:BI168),ROUND(SUM($G168:AF168)*$E168,2))))))</f>
        <v/>
      </c>
      <c r="BK168" s="195" t="str">
        <f>IF($C168="","",IF(AG$129="","",IF(AG$129="Faza inwest.",0,IF($C168=SUM($AK168:BJ168),0,IF(SUM($G168:AG168)-SUM($AK168:BJ168)&lt;=SUM($G168:AG168)*$E168,SUM($G168:AG168)-SUM($AK168:BJ168),ROUND(SUM($G168:AG168)*$E168,2))))))</f>
        <v/>
      </c>
      <c r="BL168" s="195" t="str">
        <f>IF($C168="","",IF(AH$129="","",IF(AH$129="Faza inwest.",0,IF($C168=SUM($AK168:BK168),0,IF(SUM($G168:AH168)-SUM($AK168:BK168)&lt;=SUM($G168:AH168)*$E168,SUM($G168:AH168)-SUM($AK168:BK168),ROUND(SUM($G168:AH168)*$E168,2))))))</f>
        <v/>
      </c>
      <c r="BM168" s="195" t="str">
        <f>IF($C168="","",IF(AI$129="","",IF(AI$129="Faza inwest.",0,IF($C168=SUM($AK168:BL168),0,IF(SUM($G168:AI168)-SUM($AK168:BL168)&lt;=SUM($G168:AI168)*$E168,SUM($G168:AI168)-SUM($AK168:BL168),ROUND(SUM($G168:AI168)*$E168,2))))))</f>
        <v/>
      </c>
      <c r="BN168" s="195" t="str">
        <f>IF($C168="","",IF(AJ$129="","",IF(AJ$129="Faza inwest.",0,IF($C168=SUM($AK168:BM168),0,IF(SUM($G168:AJ168)-SUM($AK168:BM168)&lt;=SUM($G168:AJ168)*$E168,SUM($G168:AJ168)-SUM($AK168:BM168),ROUND(SUM($G168:AJ168)*$E168,2))))))</f>
        <v/>
      </c>
    </row>
    <row r="169" spans="1:66" s="70" customFormat="1">
      <c r="A169" s="94" t="str">
        <f t="shared" ref="A169" si="136">IF(A120="","",A120)</f>
        <v/>
      </c>
      <c r="B169" s="204" t="str">
        <f t="shared" si="106"/>
        <v/>
      </c>
      <c r="C169" s="205" t="str">
        <f t="shared" si="103"/>
        <v/>
      </c>
      <c r="D169" s="206" t="str">
        <f t="shared" ref="D169:E169" si="137">IF(D120="","",D120)</f>
        <v/>
      </c>
      <c r="E169" s="604" t="str">
        <f t="shared" si="137"/>
        <v/>
      </c>
      <c r="F169" s="207" t="s">
        <v>8</v>
      </c>
      <c r="G169" s="479" t="str">
        <f>IF(Dane!G138="","",Dane!G138)</f>
        <v/>
      </c>
      <c r="H169" s="479" t="str">
        <f>IF(Dane!H138="","",Dane!H138)</f>
        <v/>
      </c>
      <c r="I169" s="479" t="str">
        <f>IF(Dane!I138="","",Dane!I138)</f>
        <v/>
      </c>
      <c r="J169" s="479" t="str">
        <f>IF(Dane!J138="","",Dane!J138)</f>
        <v/>
      </c>
      <c r="K169" s="479" t="str">
        <f>IF(Dane!K138="","",Dane!K138)</f>
        <v/>
      </c>
      <c r="L169" s="479" t="str">
        <f>IF(Dane!L138="","",Dane!L138)</f>
        <v/>
      </c>
      <c r="M169" s="479" t="str">
        <f>IF(Dane!M138="","",Dane!M138)</f>
        <v/>
      </c>
      <c r="N169" s="479" t="str">
        <f>IF(Dane!N138="","",Dane!N138)</f>
        <v/>
      </c>
      <c r="O169" s="479" t="str">
        <f>IF(Dane!O138="","",Dane!O138)</f>
        <v/>
      </c>
      <c r="P169" s="479" t="str">
        <f>IF(Dane!P138="","",Dane!P138)</f>
        <v/>
      </c>
      <c r="Q169" s="479" t="str">
        <f>IF(Dane!Q138="","",Dane!Q138)</f>
        <v/>
      </c>
      <c r="R169" s="479" t="str">
        <f>IF(Dane!R138="","",Dane!R138)</f>
        <v/>
      </c>
      <c r="S169" s="479" t="str">
        <f>IF(Dane!S138="","",Dane!S138)</f>
        <v/>
      </c>
      <c r="T169" s="479" t="str">
        <f>IF(Dane!T138="","",Dane!T138)</f>
        <v/>
      </c>
      <c r="U169" s="479" t="str">
        <f>IF(Dane!U138="","",Dane!U138)</f>
        <v/>
      </c>
      <c r="V169" s="479" t="str">
        <f>IF(Dane!V138="","",Dane!V138)</f>
        <v/>
      </c>
      <c r="W169" s="479" t="str">
        <f>IF(Dane!W138="","",Dane!W138)</f>
        <v/>
      </c>
      <c r="X169" s="479" t="str">
        <f>IF(Dane!X138="","",Dane!X138)</f>
        <v/>
      </c>
      <c r="Y169" s="479" t="str">
        <f>IF(Dane!Y138="","",Dane!Y138)</f>
        <v/>
      </c>
      <c r="Z169" s="479" t="str">
        <f>IF(Dane!Z138="","",Dane!Z138)</f>
        <v/>
      </c>
      <c r="AA169" s="479" t="str">
        <f>IF(Dane!AA138="","",Dane!AA138)</f>
        <v/>
      </c>
      <c r="AB169" s="479" t="str">
        <f>IF(Dane!AB138="","",Dane!AB138)</f>
        <v/>
      </c>
      <c r="AC169" s="479" t="str">
        <f>IF(Dane!AC138="","",Dane!AC138)</f>
        <v/>
      </c>
      <c r="AD169" s="479" t="str">
        <f>IF(Dane!AD138="","",Dane!AD138)</f>
        <v/>
      </c>
      <c r="AE169" s="479" t="str">
        <f>IF(Dane!AE138="","",Dane!AE138)</f>
        <v/>
      </c>
      <c r="AF169" s="479" t="str">
        <f>IF(Dane!AF138="","",Dane!AF138)</f>
        <v/>
      </c>
      <c r="AG169" s="479" t="str">
        <f>IF(Dane!AG138="","",Dane!AG138)</f>
        <v/>
      </c>
      <c r="AH169" s="479" t="str">
        <f>IF(Dane!AH138="","",Dane!AH138)</f>
        <v/>
      </c>
      <c r="AI169" s="479" t="str">
        <f>IF(Dane!AI138="","",Dane!AI138)</f>
        <v/>
      </c>
      <c r="AJ169" s="479" t="str">
        <f>IF(Dane!AJ138="","",Dane!AJ138)</f>
        <v/>
      </c>
      <c r="AK169" s="195" t="str">
        <f>IF($C169="","",IF(H$80="","",IF(G$80="Faza inwest.",0,ROUND(SUM($G169:G169)*$E169,2))))</f>
        <v/>
      </c>
      <c r="AL169" s="195" t="str">
        <f>IF($C169="","",IF(H$129="","",IF(H$129="Faza inwest.",0,IF($C169=SUM($AK169:AK169),0,IF(SUM($G169:H169)-SUM($AK169:AK169)&lt;=SUM($G169:H169)*$E169,SUM($G169:H169)-SUM($AK169:AK169),ROUND(SUM($G169:H169)*$E169,2))))))</f>
        <v/>
      </c>
      <c r="AM169" s="195" t="str">
        <f>IF($C169="","",IF(I$129="","",IF(I$129="Faza inwest.",0,IF($C169=SUM($AK169:AL169),0,IF(SUM($G169:I169)-SUM($AK169:AL169)&lt;=SUM($G169:I169)*$E169,SUM($G169:I169)-SUM($AK169:AL169),ROUND(SUM($G169:I169)*$E169,2))))))</f>
        <v/>
      </c>
      <c r="AN169" s="195" t="str">
        <f>IF($C169="","",IF(J$129="","",IF(J$129="Faza inwest.",0,IF($C169=SUM($AK169:AM169),0,IF(SUM($G169:J169)-SUM($AK169:AM169)&lt;=SUM($G169:J169)*$E169,SUM($G169:J169)-SUM($AK169:AM169),ROUND(SUM($G169:J169)*$E169,2))))))</f>
        <v/>
      </c>
      <c r="AO169" s="195" t="str">
        <f>IF($C169="","",IF(K$129="","",IF(K$129="Faza inwest.",0,IF($C169=SUM($AK169:AN169),0,IF(SUM($G169:K169)-SUM($AK169:AN169)&lt;=SUM($G169:K169)*$E169,SUM($G169:K169)-SUM($AK169:AN169),ROUND(SUM($G169:K169)*$E169,2))))))</f>
        <v/>
      </c>
      <c r="AP169" s="195" t="str">
        <f>IF($C169="","",IF(L$129="","",IF(L$129="Faza inwest.",0,IF($C169=SUM($AK169:AO169),0,IF(SUM($G169:L169)-SUM($AK169:AO169)&lt;=SUM($G169:L169)*$E169,SUM($G169:L169)-SUM($AK169:AO169),ROUND(SUM($G169:L169)*$E169,2))))))</f>
        <v/>
      </c>
      <c r="AQ169" s="195" t="str">
        <f>IF($C169="","",IF(M$129="","",IF(M$129="Faza inwest.",0,IF($C169=SUM($AK169:AP169),0,IF(SUM($G169:M169)-SUM($AK169:AP169)&lt;=SUM($G169:M169)*$E169,SUM($G169:M169)-SUM($AK169:AP169),ROUND(SUM($G169:M169)*$E169,2))))))</f>
        <v/>
      </c>
      <c r="AR169" s="195" t="str">
        <f>IF($C169="","",IF(N$129="","",IF(N$129="Faza inwest.",0,IF($C169=SUM($AK169:AQ169),0,IF(SUM($G169:N169)-SUM($AK169:AQ169)&lt;=SUM($G169:N169)*$E169,SUM($G169:N169)-SUM($AK169:AQ169),ROUND(SUM($G169:N169)*$E169,2))))))</f>
        <v/>
      </c>
      <c r="AS169" s="195" t="str">
        <f>IF($C169="","",IF(O$129="","",IF(O$129="Faza inwest.",0,IF($C169=SUM($AK169:AR169),0,IF(SUM($G169:O169)-SUM($AK169:AR169)&lt;=SUM($G169:O169)*$E169,SUM($G169:O169)-SUM($AK169:AR169),ROUND(SUM($G169:O169)*$E169,2))))))</f>
        <v/>
      </c>
      <c r="AT169" s="195" t="str">
        <f>IF($C169="","",IF(P$129="","",IF(P$129="Faza inwest.",0,IF($C169=SUM($AK169:AS169),0,IF(SUM($G169:P169)-SUM($AK169:AS169)&lt;=SUM($G169:P169)*$E169,SUM($G169:P169)-SUM($AK169:AS169),ROUND(SUM($G169:P169)*$E169,2))))))</f>
        <v/>
      </c>
      <c r="AU169" s="195" t="str">
        <f>IF($C169="","",IF(Q$129="","",IF(Q$129="Faza inwest.",0,IF($C169=SUM($AK169:AT169),0,IF(SUM($G169:Q169)-SUM($AK169:AT169)&lt;=SUM($G169:Q169)*$E169,SUM($G169:Q169)-SUM($AK169:AT169),ROUND(SUM($G169:Q169)*$E169,2))))))</f>
        <v/>
      </c>
      <c r="AV169" s="195" t="str">
        <f>IF($C169="","",IF(R$129="","",IF(R$129="Faza inwest.",0,IF($C169=SUM($AK169:AU169),0,IF(SUM($G169:R169)-SUM($AK169:AU169)&lt;=SUM($G169:R169)*$E169,SUM($G169:R169)-SUM($AK169:AU169),ROUND(SUM($G169:R169)*$E169,2))))))</f>
        <v/>
      </c>
      <c r="AW169" s="195" t="str">
        <f>IF($C169="","",IF(S$129="","",IF(S$129="Faza inwest.",0,IF($C169=SUM($AK169:AV169),0,IF(SUM($G169:S169)-SUM($AK169:AV169)&lt;=SUM($G169:S169)*$E169,SUM($G169:S169)-SUM($AK169:AV169),ROUND(SUM($G169:S169)*$E169,2))))))</f>
        <v/>
      </c>
      <c r="AX169" s="195" t="str">
        <f>IF($C169="","",IF(T$129="","",IF(T$129="Faza inwest.",0,IF($C169=SUM($AK169:AW169),0,IF(SUM($G169:T169)-SUM($AK169:AW169)&lt;=SUM($G169:T169)*$E169,SUM($G169:T169)-SUM($AK169:AW169),ROUND(SUM($G169:T169)*$E169,2))))))</f>
        <v/>
      </c>
      <c r="AY169" s="195" t="str">
        <f>IF($C169="","",IF(U$129="","",IF(U$129="Faza inwest.",0,IF($C169=SUM($AK169:AX169),0,IF(SUM($G169:U169)-SUM($AK169:AX169)&lt;=SUM($G169:U169)*$E169,SUM($G169:U169)-SUM($AK169:AX169),ROUND(SUM($G169:U169)*$E169,2))))))</f>
        <v/>
      </c>
      <c r="AZ169" s="195" t="str">
        <f>IF($C169="","",IF(V$129="","",IF(V$129="Faza inwest.",0,IF($C169=SUM($AK169:AY169),0,IF(SUM($G169:V169)-SUM($AK169:AY169)&lt;=SUM($G169:V169)*$E169,SUM($G169:V169)-SUM($AK169:AY169),ROUND(SUM($G169:V169)*$E169,2))))))</f>
        <v/>
      </c>
      <c r="BA169" s="195" t="str">
        <f>IF($C169="","",IF(W$129="","",IF(W$129="Faza inwest.",0,IF($C169=SUM($AK169:AZ169),0,IF(SUM($G169:W169)-SUM($AK169:AZ169)&lt;=SUM($G169:W169)*$E169,SUM($G169:W169)-SUM($AK169:AZ169),ROUND(SUM($G169:W169)*$E169,2))))))</f>
        <v/>
      </c>
      <c r="BB169" s="195" t="str">
        <f>IF($C169="","",IF(X$129="","",IF(X$129="Faza inwest.",0,IF($C169=SUM($AK169:BA169),0,IF(SUM($G169:X169)-SUM($AK169:BA169)&lt;=SUM($G169:X169)*$E169,SUM($G169:X169)-SUM($AK169:BA169),ROUND(SUM($G169:X169)*$E169,2))))))</f>
        <v/>
      </c>
      <c r="BC169" s="195" t="str">
        <f>IF($C169="","",IF(Y$129="","",IF(Y$129="Faza inwest.",0,IF($C169=SUM($AK169:BB169),0,IF(SUM($G169:Y169)-SUM($AK169:BB169)&lt;=SUM($G169:Y169)*$E169,SUM($G169:Y169)-SUM($AK169:BB169),ROUND(SUM($G169:Y169)*$E169,2))))))</f>
        <v/>
      </c>
      <c r="BD169" s="195" t="str">
        <f>IF($C169="","",IF(Z$129="","",IF(Z$129="Faza inwest.",0,IF($C169=SUM($AK169:BC169),0,IF(SUM($G169:Z169)-SUM($AK169:BC169)&lt;=SUM($G169:Z169)*$E169,SUM($G169:Z169)-SUM($AK169:BC169),ROUND(SUM($G169:Z169)*$E169,2))))))</f>
        <v/>
      </c>
      <c r="BE169" s="195" t="str">
        <f>IF($C169="","",IF(AA$129="","",IF(AA$129="Faza inwest.",0,IF($C169=SUM($AK169:BD169),0,IF(SUM($G169:AA169)-SUM($AK169:BD169)&lt;=SUM($G169:AA169)*$E169,SUM($G169:AA169)-SUM($AK169:BD169),ROUND(SUM($G169:AA169)*$E169,2))))))</f>
        <v/>
      </c>
      <c r="BF169" s="195" t="str">
        <f>IF($C169="","",IF(AB$129="","",IF(AB$129="Faza inwest.",0,IF($C169=SUM($AK169:BE169),0,IF(SUM($G169:AB169)-SUM($AK169:BE169)&lt;=SUM($G169:AB169)*$E169,SUM($G169:AB169)-SUM($AK169:BE169),ROUND(SUM($G169:AB169)*$E169,2))))))</f>
        <v/>
      </c>
      <c r="BG169" s="195" t="str">
        <f>IF($C169="","",IF(AC$129="","",IF(AC$129="Faza inwest.",0,IF($C169=SUM($AK169:BF169),0,IF(SUM($G169:AC169)-SUM($AK169:BF169)&lt;=SUM($G169:AC169)*$E169,SUM($G169:AC169)-SUM($AK169:BF169),ROUND(SUM($G169:AC169)*$E169,2))))))</f>
        <v/>
      </c>
      <c r="BH169" s="195" t="str">
        <f>IF($C169="","",IF(AD$129="","",IF(AD$129="Faza inwest.",0,IF($C169=SUM($AK169:BG169),0,IF(SUM($G169:AD169)-SUM($AK169:BG169)&lt;=SUM($G169:AD169)*$E169,SUM($G169:AD169)-SUM($AK169:BG169),ROUND(SUM($G169:AD169)*$E169,2))))))</f>
        <v/>
      </c>
      <c r="BI169" s="195" t="str">
        <f>IF($C169="","",IF(AE$129="","",IF(AE$129="Faza inwest.",0,IF($C169=SUM($AK169:BH169),0,IF(SUM($G169:AE169)-SUM($AK169:BH169)&lt;=SUM($G169:AE169)*$E169,SUM($G169:AE169)-SUM($AK169:BH169),ROUND(SUM($G169:AE169)*$E169,2))))))</f>
        <v/>
      </c>
      <c r="BJ169" s="195" t="str">
        <f>IF($C169="","",IF(AF$129="","",IF(AF$129="Faza inwest.",0,IF($C169=SUM($AK169:BI169),0,IF(SUM($G169:AF169)-SUM($AK169:BI169)&lt;=SUM($G169:AF169)*$E169,SUM($G169:AF169)-SUM($AK169:BI169),ROUND(SUM($G169:AF169)*$E169,2))))))</f>
        <v/>
      </c>
      <c r="BK169" s="195" t="str">
        <f>IF($C169="","",IF(AG$129="","",IF(AG$129="Faza inwest.",0,IF($C169=SUM($AK169:BJ169),0,IF(SUM($G169:AG169)-SUM($AK169:BJ169)&lt;=SUM($G169:AG169)*$E169,SUM($G169:AG169)-SUM($AK169:BJ169),ROUND(SUM($G169:AG169)*$E169,2))))))</f>
        <v/>
      </c>
      <c r="BL169" s="195" t="str">
        <f>IF($C169="","",IF(AH$129="","",IF(AH$129="Faza inwest.",0,IF($C169=SUM($AK169:BK169),0,IF(SUM($G169:AH169)-SUM($AK169:BK169)&lt;=SUM($G169:AH169)*$E169,SUM($G169:AH169)-SUM($AK169:BK169),ROUND(SUM($G169:AH169)*$E169,2))))))</f>
        <v/>
      </c>
      <c r="BM169" s="195" t="str">
        <f>IF($C169="","",IF(AI$129="","",IF(AI$129="Faza inwest.",0,IF($C169=SUM($AK169:BL169),0,IF(SUM($G169:AI169)-SUM($AK169:BL169)&lt;=SUM($G169:AI169)*$E169,SUM($G169:AI169)-SUM($AK169:BL169),ROUND(SUM($G169:AI169)*$E169,2))))))</f>
        <v/>
      </c>
      <c r="BN169" s="195" t="str">
        <f>IF($C169="","",IF(AJ$129="","",IF(AJ$129="Faza inwest.",0,IF($C169=SUM($AK169:BM169),0,IF(SUM($G169:AJ169)-SUM($AK169:BM169)&lt;=SUM($G169:AJ169)*$E169,SUM($G169:AJ169)-SUM($AK169:BM169),ROUND(SUM($G169:AJ169)*$E169,2))))))</f>
        <v/>
      </c>
    </row>
    <row r="170" spans="1:66" s="70" customFormat="1">
      <c r="A170" s="94" t="str">
        <f t="shared" ref="A170" si="138">IF(A121="","",A121)</f>
        <v/>
      </c>
      <c r="B170" s="204" t="str">
        <f t="shared" si="106"/>
        <v/>
      </c>
      <c r="C170" s="205" t="str">
        <f t="shared" si="103"/>
        <v/>
      </c>
      <c r="D170" s="206" t="str">
        <f t="shared" ref="D170:E170" si="139">IF(D121="","",D121)</f>
        <v/>
      </c>
      <c r="E170" s="604" t="str">
        <f t="shared" si="139"/>
        <v/>
      </c>
      <c r="F170" s="207" t="s">
        <v>8</v>
      </c>
      <c r="G170" s="479" t="str">
        <f>IF(Dane!G139="","",Dane!G139)</f>
        <v/>
      </c>
      <c r="H170" s="479" t="str">
        <f>IF(Dane!H139="","",Dane!H139)</f>
        <v/>
      </c>
      <c r="I170" s="479" t="str">
        <f>IF(Dane!I139="","",Dane!I139)</f>
        <v/>
      </c>
      <c r="J170" s="479" t="str">
        <f>IF(Dane!J139="","",Dane!J139)</f>
        <v/>
      </c>
      <c r="K170" s="479" t="str">
        <f>IF(Dane!K139="","",Dane!K139)</f>
        <v/>
      </c>
      <c r="L170" s="479" t="str">
        <f>IF(Dane!L139="","",Dane!L139)</f>
        <v/>
      </c>
      <c r="M170" s="479" t="str">
        <f>IF(Dane!M139="","",Dane!M139)</f>
        <v/>
      </c>
      <c r="N170" s="479" t="str">
        <f>IF(Dane!N139="","",Dane!N139)</f>
        <v/>
      </c>
      <c r="O170" s="479" t="str">
        <f>IF(Dane!O139="","",Dane!O139)</f>
        <v/>
      </c>
      <c r="P170" s="479" t="str">
        <f>IF(Dane!P139="","",Dane!P139)</f>
        <v/>
      </c>
      <c r="Q170" s="479" t="str">
        <f>IF(Dane!Q139="","",Dane!Q139)</f>
        <v/>
      </c>
      <c r="R170" s="479" t="str">
        <f>IF(Dane!R139="","",Dane!R139)</f>
        <v/>
      </c>
      <c r="S170" s="479" t="str">
        <f>IF(Dane!S139="","",Dane!S139)</f>
        <v/>
      </c>
      <c r="T170" s="479" t="str">
        <f>IF(Dane!T139="","",Dane!T139)</f>
        <v/>
      </c>
      <c r="U170" s="479" t="str">
        <f>IF(Dane!U139="","",Dane!U139)</f>
        <v/>
      </c>
      <c r="V170" s="479" t="str">
        <f>IF(Dane!V139="","",Dane!V139)</f>
        <v/>
      </c>
      <c r="W170" s="479" t="str">
        <f>IF(Dane!W139="","",Dane!W139)</f>
        <v/>
      </c>
      <c r="X170" s="479" t="str">
        <f>IF(Dane!X139="","",Dane!X139)</f>
        <v/>
      </c>
      <c r="Y170" s="479" t="str">
        <f>IF(Dane!Y139="","",Dane!Y139)</f>
        <v/>
      </c>
      <c r="Z170" s="479" t="str">
        <f>IF(Dane!Z139="","",Dane!Z139)</f>
        <v/>
      </c>
      <c r="AA170" s="479" t="str">
        <f>IF(Dane!AA139="","",Dane!AA139)</f>
        <v/>
      </c>
      <c r="AB170" s="479" t="str">
        <f>IF(Dane!AB139="","",Dane!AB139)</f>
        <v/>
      </c>
      <c r="AC170" s="479" t="str">
        <f>IF(Dane!AC139="","",Dane!AC139)</f>
        <v/>
      </c>
      <c r="AD170" s="479" t="str">
        <f>IF(Dane!AD139="","",Dane!AD139)</f>
        <v/>
      </c>
      <c r="AE170" s="479" t="str">
        <f>IF(Dane!AE139="","",Dane!AE139)</f>
        <v/>
      </c>
      <c r="AF170" s="479" t="str">
        <f>IF(Dane!AF139="","",Dane!AF139)</f>
        <v/>
      </c>
      <c r="AG170" s="479" t="str">
        <f>IF(Dane!AG139="","",Dane!AG139)</f>
        <v/>
      </c>
      <c r="AH170" s="479" t="str">
        <f>IF(Dane!AH139="","",Dane!AH139)</f>
        <v/>
      </c>
      <c r="AI170" s="479" t="str">
        <f>IF(Dane!AI139="","",Dane!AI139)</f>
        <v/>
      </c>
      <c r="AJ170" s="479" t="str">
        <f>IF(Dane!AJ139="","",Dane!AJ139)</f>
        <v/>
      </c>
      <c r="AK170" s="195" t="str">
        <f>IF($C170="","",IF(H$80="","",IF(G$80="Faza inwest.",0,ROUND(SUM($G170:G170)*$E170,2))))</f>
        <v/>
      </c>
      <c r="AL170" s="195" t="str">
        <f>IF($C170="","",IF(H$129="","",IF(H$129="Faza inwest.",0,IF($C170=SUM($AK170:AK170),0,IF(SUM($G170:H170)-SUM($AK170:AK170)&lt;=SUM($G170:H170)*$E170,SUM($G170:H170)-SUM($AK170:AK170),ROUND(SUM($G170:H170)*$E170,2))))))</f>
        <v/>
      </c>
      <c r="AM170" s="195" t="str">
        <f>IF($C170="","",IF(I$129="","",IF(I$129="Faza inwest.",0,IF($C170=SUM($AK170:AL170),0,IF(SUM($G170:I170)-SUM($AK170:AL170)&lt;=SUM($G170:I170)*$E170,SUM($G170:I170)-SUM($AK170:AL170),ROUND(SUM($G170:I170)*$E170,2))))))</f>
        <v/>
      </c>
      <c r="AN170" s="195" t="str">
        <f>IF($C170="","",IF(J$129="","",IF(J$129="Faza inwest.",0,IF($C170=SUM($AK170:AM170),0,IF(SUM($G170:J170)-SUM($AK170:AM170)&lt;=SUM($G170:J170)*$E170,SUM($G170:J170)-SUM($AK170:AM170),ROUND(SUM($G170:J170)*$E170,2))))))</f>
        <v/>
      </c>
      <c r="AO170" s="195" t="str">
        <f>IF($C170="","",IF(K$129="","",IF(K$129="Faza inwest.",0,IF($C170=SUM($AK170:AN170),0,IF(SUM($G170:K170)-SUM($AK170:AN170)&lt;=SUM($G170:K170)*$E170,SUM($G170:K170)-SUM($AK170:AN170),ROUND(SUM($G170:K170)*$E170,2))))))</f>
        <v/>
      </c>
      <c r="AP170" s="195" t="str">
        <f>IF($C170="","",IF(L$129="","",IF(L$129="Faza inwest.",0,IF($C170=SUM($AK170:AO170),0,IF(SUM($G170:L170)-SUM($AK170:AO170)&lt;=SUM($G170:L170)*$E170,SUM($G170:L170)-SUM($AK170:AO170),ROUND(SUM($G170:L170)*$E170,2))))))</f>
        <v/>
      </c>
      <c r="AQ170" s="195" t="str">
        <f>IF($C170="","",IF(M$129="","",IF(M$129="Faza inwest.",0,IF($C170=SUM($AK170:AP170),0,IF(SUM($G170:M170)-SUM($AK170:AP170)&lt;=SUM($G170:M170)*$E170,SUM($G170:M170)-SUM($AK170:AP170),ROUND(SUM($G170:M170)*$E170,2))))))</f>
        <v/>
      </c>
      <c r="AR170" s="195" t="str">
        <f>IF($C170="","",IF(N$129="","",IF(N$129="Faza inwest.",0,IF($C170=SUM($AK170:AQ170),0,IF(SUM($G170:N170)-SUM($AK170:AQ170)&lt;=SUM($G170:N170)*$E170,SUM($G170:N170)-SUM($AK170:AQ170),ROUND(SUM($G170:N170)*$E170,2))))))</f>
        <v/>
      </c>
      <c r="AS170" s="195" t="str">
        <f>IF($C170="","",IF(O$129="","",IF(O$129="Faza inwest.",0,IF($C170=SUM($AK170:AR170),0,IF(SUM($G170:O170)-SUM($AK170:AR170)&lt;=SUM($G170:O170)*$E170,SUM($G170:O170)-SUM($AK170:AR170),ROUND(SUM($G170:O170)*$E170,2))))))</f>
        <v/>
      </c>
      <c r="AT170" s="195" t="str">
        <f>IF($C170="","",IF(P$129="","",IF(P$129="Faza inwest.",0,IF($C170=SUM($AK170:AS170),0,IF(SUM($G170:P170)-SUM($AK170:AS170)&lt;=SUM($G170:P170)*$E170,SUM($G170:P170)-SUM($AK170:AS170),ROUND(SUM($G170:P170)*$E170,2))))))</f>
        <v/>
      </c>
      <c r="AU170" s="195" t="str">
        <f>IF($C170="","",IF(Q$129="","",IF(Q$129="Faza inwest.",0,IF($C170=SUM($AK170:AT170),0,IF(SUM($G170:Q170)-SUM($AK170:AT170)&lt;=SUM($G170:Q170)*$E170,SUM($G170:Q170)-SUM($AK170:AT170),ROUND(SUM($G170:Q170)*$E170,2))))))</f>
        <v/>
      </c>
      <c r="AV170" s="195" t="str">
        <f>IF($C170="","",IF(R$129="","",IF(R$129="Faza inwest.",0,IF($C170=SUM($AK170:AU170),0,IF(SUM($G170:R170)-SUM($AK170:AU170)&lt;=SUM($G170:R170)*$E170,SUM($G170:R170)-SUM($AK170:AU170),ROUND(SUM($G170:R170)*$E170,2))))))</f>
        <v/>
      </c>
      <c r="AW170" s="195" t="str">
        <f>IF($C170="","",IF(S$129="","",IF(S$129="Faza inwest.",0,IF($C170=SUM($AK170:AV170),0,IF(SUM($G170:S170)-SUM($AK170:AV170)&lt;=SUM($G170:S170)*$E170,SUM($G170:S170)-SUM($AK170:AV170),ROUND(SUM($G170:S170)*$E170,2))))))</f>
        <v/>
      </c>
      <c r="AX170" s="195" t="str">
        <f>IF($C170="","",IF(T$129="","",IF(T$129="Faza inwest.",0,IF($C170=SUM($AK170:AW170),0,IF(SUM($G170:T170)-SUM($AK170:AW170)&lt;=SUM($G170:T170)*$E170,SUM($G170:T170)-SUM($AK170:AW170),ROUND(SUM($G170:T170)*$E170,2))))))</f>
        <v/>
      </c>
      <c r="AY170" s="195" t="str">
        <f>IF($C170="","",IF(U$129="","",IF(U$129="Faza inwest.",0,IF($C170=SUM($AK170:AX170),0,IF(SUM($G170:U170)-SUM($AK170:AX170)&lt;=SUM($G170:U170)*$E170,SUM($G170:U170)-SUM($AK170:AX170),ROUND(SUM($G170:U170)*$E170,2))))))</f>
        <v/>
      </c>
      <c r="AZ170" s="195" t="str">
        <f>IF($C170="","",IF(V$129="","",IF(V$129="Faza inwest.",0,IF($C170=SUM($AK170:AY170),0,IF(SUM($G170:V170)-SUM($AK170:AY170)&lt;=SUM($G170:V170)*$E170,SUM($G170:V170)-SUM($AK170:AY170),ROUND(SUM($G170:V170)*$E170,2))))))</f>
        <v/>
      </c>
      <c r="BA170" s="195" t="str">
        <f>IF($C170="","",IF(W$129="","",IF(W$129="Faza inwest.",0,IF($C170=SUM($AK170:AZ170),0,IF(SUM($G170:W170)-SUM($AK170:AZ170)&lt;=SUM($G170:W170)*$E170,SUM($G170:W170)-SUM($AK170:AZ170),ROUND(SUM($G170:W170)*$E170,2))))))</f>
        <v/>
      </c>
      <c r="BB170" s="195" t="str">
        <f>IF($C170="","",IF(X$129="","",IF(X$129="Faza inwest.",0,IF($C170=SUM($AK170:BA170),0,IF(SUM($G170:X170)-SUM($AK170:BA170)&lt;=SUM($G170:X170)*$E170,SUM($G170:X170)-SUM($AK170:BA170),ROUND(SUM($G170:X170)*$E170,2))))))</f>
        <v/>
      </c>
      <c r="BC170" s="195" t="str">
        <f>IF($C170="","",IF(Y$129="","",IF(Y$129="Faza inwest.",0,IF($C170=SUM($AK170:BB170),0,IF(SUM($G170:Y170)-SUM($AK170:BB170)&lt;=SUM($G170:Y170)*$E170,SUM($G170:Y170)-SUM($AK170:BB170),ROUND(SUM($G170:Y170)*$E170,2))))))</f>
        <v/>
      </c>
      <c r="BD170" s="195" t="str">
        <f>IF($C170="","",IF(Z$129="","",IF(Z$129="Faza inwest.",0,IF($C170=SUM($AK170:BC170),0,IF(SUM($G170:Z170)-SUM($AK170:BC170)&lt;=SUM($G170:Z170)*$E170,SUM($G170:Z170)-SUM($AK170:BC170),ROUND(SUM($G170:Z170)*$E170,2))))))</f>
        <v/>
      </c>
      <c r="BE170" s="195" t="str">
        <f>IF($C170="","",IF(AA$129="","",IF(AA$129="Faza inwest.",0,IF($C170=SUM($AK170:BD170),0,IF(SUM($G170:AA170)-SUM($AK170:BD170)&lt;=SUM($G170:AA170)*$E170,SUM($G170:AA170)-SUM($AK170:BD170),ROUND(SUM($G170:AA170)*$E170,2))))))</f>
        <v/>
      </c>
      <c r="BF170" s="195" t="str">
        <f>IF($C170="","",IF(AB$129="","",IF(AB$129="Faza inwest.",0,IF($C170=SUM($AK170:BE170),0,IF(SUM($G170:AB170)-SUM($AK170:BE170)&lt;=SUM($G170:AB170)*$E170,SUM($G170:AB170)-SUM($AK170:BE170),ROUND(SUM($G170:AB170)*$E170,2))))))</f>
        <v/>
      </c>
      <c r="BG170" s="195" t="str">
        <f>IF($C170="","",IF(AC$129="","",IF(AC$129="Faza inwest.",0,IF($C170=SUM($AK170:BF170),0,IF(SUM($G170:AC170)-SUM($AK170:BF170)&lt;=SUM($G170:AC170)*$E170,SUM($G170:AC170)-SUM($AK170:BF170),ROUND(SUM($G170:AC170)*$E170,2))))))</f>
        <v/>
      </c>
      <c r="BH170" s="195" t="str">
        <f>IF($C170="","",IF(AD$129="","",IF(AD$129="Faza inwest.",0,IF($C170=SUM($AK170:BG170),0,IF(SUM($G170:AD170)-SUM($AK170:BG170)&lt;=SUM($G170:AD170)*$E170,SUM($G170:AD170)-SUM($AK170:BG170),ROUND(SUM($G170:AD170)*$E170,2))))))</f>
        <v/>
      </c>
      <c r="BI170" s="195" t="str">
        <f>IF($C170="","",IF(AE$129="","",IF(AE$129="Faza inwest.",0,IF($C170=SUM($AK170:BH170),0,IF(SUM($G170:AE170)-SUM($AK170:BH170)&lt;=SUM($G170:AE170)*$E170,SUM($G170:AE170)-SUM($AK170:BH170),ROUND(SUM($G170:AE170)*$E170,2))))))</f>
        <v/>
      </c>
      <c r="BJ170" s="195" t="str">
        <f>IF($C170="","",IF(AF$129="","",IF(AF$129="Faza inwest.",0,IF($C170=SUM($AK170:BI170),0,IF(SUM($G170:AF170)-SUM($AK170:BI170)&lt;=SUM($G170:AF170)*$E170,SUM($G170:AF170)-SUM($AK170:BI170),ROUND(SUM($G170:AF170)*$E170,2))))))</f>
        <v/>
      </c>
      <c r="BK170" s="195" t="str">
        <f>IF($C170="","",IF(AG$129="","",IF(AG$129="Faza inwest.",0,IF($C170=SUM($AK170:BJ170),0,IF(SUM($G170:AG170)-SUM($AK170:BJ170)&lt;=SUM($G170:AG170)*$E170,SUM($G170:AG170)-SUM($AK170:BJ170),ROUND(SUM($G170:AG170)*$E170,2))))))</f>
        <v/>
      </c>
      <c r="BL170" s="195" t="str">
        <f>IF($C170="","",IF(AH$129="","",IF(AH$129="Faza inwest.",0,IF($C170=SUM($AK170:BK170),0,IF(SUM($G170:AH170)-SUM($AK170:BK170)&lt;=SUM($G170:AH170)*$E170,SUM($G170:AH170)-SUM($AK170:BK170),ROUND(SUM($G170:AH170)*$E170,2))))))</f>
        <v/>
      </c>
      <c r="BM170" s="195" t="str">
        <f>IF($C170="","",IF(AI$129="","",IF(AI$129="Faza inwest.",0,IF($C170=SUM($AK170:BL170),0,IF(SUM($G170:AI170)-SUM($AK170:BL170)&lt;=SUM($G170:AI170)*$E170,SUM($G170:AI170)-SUM($AK170:BL170),ROUND(SUM($G170:AI170)*$E170,2))))))</f>
        <v/>
      </c>
      <c r="BN170" s="195" t="str">
        <f>IF($C170="","",IF(AJ$129="","",IF(AJ$129="Faza inwest.",0,IF($C170=SUM($AK170:BM170),0,IF(SUM($G170:AJ170)-SUM($AK170:BM170)&lt;=SUM($G170:AJ170)*$E170,SUM($G170:AJ170)-SUM($AK170:BM170),ROUND(SUM($G170:AJ170)*$E170,2))))))</f>
        <v/>
      </c>
    </row>
    <row r="171" spans="1:66" s="70" customFormat="1">
      <c r="A171" s="94" t="str">
        <f t="shared" ref="A171" si="140">IF(A122="","",A122)</f>
        <v/>
      </c>
      <c r="B171" s="204" t="str">
        <f t="shared" si="106"/>
        <v/>
      </c>
      <c r="C171" s="205" t="str">
        <f t="shared" si="103"/>
        <v/>
      </c>
      <c r="D171" s="206" t="str">
        <f t="shared" ref="D171:E171" si="141">IF(D122="","",D122)</f>
        <v/>
      </c>
      <c r="E171" s="604" t="str">
        <f t="shared" si="141"/>
        <v/>
      </c>
      <c r="F171" s="207" t="s">
        <v>8</v>
      </c>
      <c r="G171" s="479" t="str">
        <f>IF(Dane!G140="","",Dane!G140)</f>
        <v/>
      </c>
      <c r="H171" s="479" t="str">
        <f>IF(Dane!H140="","",Dane!H140)</f>
        <v/>
      </c>
      <c r="I171" s="479" t="str">
        <f>IF(Dane!I140="","",Dane!I140)</f>
        <v/>
      </c>
      <c r="J171" s="479" t="str">
        <f>IF(Dane!J140="","",Dane!J140)</f>
        <v/>
      </c>
      <c r="K171" s="479" t="str">
        <f>IF(Dane!K140="","",Dane!K140)</f>
        <v/>
      </c>
      <c r="L171" s="479" t="str">
        <f>IF(Dane!L140="","",Dane!L140)</f>
        <v/>
      </c>
      <c r="M171" s="479" t="str">
        <f>IF(Dane!M140="","",Dane!M140)</f>
        <v/>
      </c>
      <c r="N171" s="479" t="str">
        <f>IF(Dane!N140="","",Dane!N140)</f>
        <v/>
      </c>
      <c r="O171" s="479" t="str">
        <f>IF(Dane!O140="","",Dane!O140)</f>
        <v/>
      </c>
      <c r="P171" s="479" t="str">
        <f>IF(Dane!P140="","",Dane!P140)</f>
        <v/>
      </c>
      <c r="Q171" s="479" t="str">
        <f>IF(Dane!Q140="","",Dane!Q140)</f>
        <v/>
      </c>
      <c r="R171" s="479" t="str">
        <f>IF(Dane!R140="","",Dane!R140)</f>
        <v/>
      </c>
      <c r="S171" s="479" t="str">
        <f>IF(Dane!S140="","",Dane!S140)</f>
        <v/>
      </c>
      <c r="T171" s="479" t="str">
        <f>IF(Dane!T140="","",Dane!T140)</f>
        <v/>
      </c>
      <c r="U171" s="479" t="str">
        <f>IF(Dane!U140="","",Dane!U140)</f>
        <v/>
      </c>
      <c r="V171" s="479" t="str">
        <f>IF(Dane!V140="","",Dane!V140)</f>
        <v/>
      </c>
      <c r="W171" s="479" t="str">
        <f>IF(Dane!W140="","",Dane!W140)</f>
        <v/>
      </c>
      <c r="X171" s="479" t="str">
        <f>IF(Dane!X140="","",Dane!X140)</f>
        <v/>
      </c>
      <c r="Y171" s="479" t="str">
        <f>IF(Dane!Y140="","",Dane!Y140)</f>
        <v/>
      </c>
      <c r="Z171" s="479" t="str">
        <f>IF(Dane!Z140="","",Dane!Z140)</f>
        <v/>
      </c>
      <c r="AA171" s="479" t="str">
        <f>IF(Dane!AA140="","",Dane!AA140)</f>
        <v/>
      </c>
      <c r="AB171" s="479" t="str">
        <f>IF(Dane!AB140="","",Dane!AB140)</f>
        <v/>
      </c>
      <c r="AC171" s="479" t="str">
        <f>IF(Dane!AC140="","",Dane!AC140)</f>
        <v/>
      </c>
      <c r="AD171" s="479" t="str">
        <f>IF(Dane!AD140="","",Dane!AD140)</f>
        <v/>
      </c>
      <c r="AE171" s="479" t="str">
        <f>IF(Dane!AE140="","",Dane!AE140)</f>
        <v/>
      </c>
      <c r="AF171" s="479" t="str">
        <f>IF(Dane!AF140="","",Dane!AF140)</f>
        <v/>
      </c>
      <c r="AG171" s="479" t="str">
        <f>IF(Dane!AG140="","",Dane!AG140)</f>
        <v/>
      </c>
      <c r="AH171" s="479" t="str">
        <f>IF(Dane!AH140="","",Dane!AH140)</f>
        <v/>
      </c>
      <c r="AI171" s="479" t="str">
        <f>IF(Dane!AI140="","",Dane!AI140)</f>
        <v/>
      </c>
      <c r="AJ171" s="479" t="str">
        <f>IF(Dane!AJ140="","",Dane!AJ140)</f>
        <v/>
      </c>
      <c r="AK171" s="195" t="str">
        <f>IF($C171="","",IF(H$80="","",IF(G$80="Faza inwest.",0,ROUND(SUM($G171:G171)*$E171,2))))</f>
        <v/>
      </c>
      <c r="AL171" s="195" t="str">
        <f>IF($C171="","",IF(H$129="","",IF(H$129="Faza inwest.",0,IF($C171=SUM($AK171:AK171),0,IF(SUM($G171:H171)-SUM($AK171:AK171)&lt;=SUM($G171:H171)*$E171,SUM($G171:H171)-SUM($AK171:AK171),ROUND(SUM($G171:H171)*$E171,2))))))</f>
        <v/>
      </c>
      <c r="AM171" s="195" t="str">
        <f>IF($C171="","",IF(I$129="","",IF(I$129="Faza inwest.",0,IF($C171=SUM($AK171:AL171),0,IF(SUM($G171:I171)-SUM($AK171:AL171)&lt;=SUM($G171:I171)*$E171,SUM($G171:I171)-SUM($AK171:AL171),ROUND(SUM($G171:I171)*$E171,2))))))</f>
        <v/>
      </c>
      <c r="AN171" s="195" t="str">
        <f>IF($C171="","",IF(J$129="","",IF(J$129="Faza inwest.",0,IF($C171=SUM($AK171:AM171),0,IF(SUM($G171:J171)-SUM($AK171:AM171)&lt;=SUM($G171:J171)*$E171,SUM($G171:J171)-SUM($AK171:AM171),ROUND(SUM($G171:J171)*$E171,2))))))</f>
        <v/>
      </c>
      <c r="AO171" s="195" t="str">
        <f>IF($C171="","",IF(K$129="","",IF(K$129="Faza inwest.",0,IF($C171=SUM($AK171:AN171),0,IF(SUM($G171:K171)-SUM($AK171:AN171)&lt;=SUM($G171:K171)*$E171,SUM($G171:K171)-SUM($AK171:AN171),ROUND(SUM($G171:K171)*$E171,2))))))</f>
        <v/>
      </c>
      <c r="AP171" s="195" t="str">
        <f>IF($C171="","",IF(L$129="","",IF(L$129="Faza inwest.",0,IF($C171=SUM($AK171:AO171),0,IF(SUM($G171:L171)-SUM($AK171:AO171)&lt;=SUM($G171:L171)*$E171,SUM($G171:L171)-SUM($AK171:AO171),ROUND(SUM($G171:L171)*$E171,2))))))</f>
        <v/>
      </c>
      <c r="AQ171" s="195" t="str">
        <f>IF($C171="","",IF(M$129="","",IF(M$129="Faza inwest.",0,IF($C171=SUM($AK171:AP171),0,IF(SUM($G171:M171)-SUM($AK171:AP171)&lt;=SUM($G171:M171)*$E171,SUM($G171:M171)-SUM($AK171:AP171),ROUND(SUM($G171:M171)*$E171,2))))))</f>
        <v/>
      </c>
      <c r="AR171" s="195" t="str">
        <f>IF($C171="","",IF(N$129="","",IF(N$129="Faza inwest.",0,IF($C171=SUM($AK171:AQ171),0,IF(SUM($G171:N171)-SUM($AK171:AQ171)&lt;=SUM($G171:N171)*$E171,SUM($G171:N171)-SUM($AK171:AQ171),ROUND(SUM($G171:N171)*$E171,2))))))</f>
        <v/>
      </c>
      <c r="AS171" s="195" t="str">
        <f>IF($C171="","",IF(O$129="","",IF(O$129="Faza inwest.",0,IF($C171=SUM($AK171:AR171),0,IF(SUM($G171:O171)-SUM($AK171:AR171)&lt;=SUM($G171:O171)*$E171,SUM($G171:O171)-SUM($AK171:AR171),ROUND(SUM($G171:O171)*$E171,2))))))</f>
        <v/>
      </c>
      <c r="AT171" s="195" t="str">
        <f>IF($C171="","",IF(P$129="","",IF(P$129="Faza inwest.",0,IF($C171=SUM($AK171:AS171),0,IF(SUM($G171:P171)-SUM($AK171:AS171)&lt;=SUM($G171:P171)*$E171,SUM($G171:P171)-SUM($AK171:AS171),ROUND(SUM($G171:P171)*$E171,2))))))</f>
        <v/>
      </c>
      <c r="AU171" s="195" t="str">
        <f>IF($C171="","",IF(Q$129="","",IF(Q$129="Faza inwest.",0,IF($C171=SUM($AK171:AT171),0,IF(SUM($G171:Q171)-SUM($AK171:AT171)&lt;=SUM($G171:Q171)*$E171,SUM($G171:Q171)-SUM($AK171:AT171),ROUND(SUM($G171:Q171)*$E171,2))))))</f>
        <v/>
      </c>
      <c r="AV171" s="195" t="str">
        <f>IF($C171="","",IF(R$129="","",IF(R$129="Faza inwest.",0,IF($C171=SUM($AK171:AU171),0,IF(SUM($G171:R171)-SUM($AK171:AU171)&lt;=SUM($G171:R171)*$E171,SUM($G171:R171)-SUM($AK171:AU171),ROUND(SUM($G171:R171)*$E171,2))))))</f>
        <v/>
      </c>
      <c r="AW171" s="195" t="str">
        <f>IF($C171="","",IF(S$129="","",IF(S$129="Faza inwest.",0,IF($C171=SUM($AK171:AV171),0,IF(SUM($G171:S171)-SUM($AK171:AV171)&lt;=SUM($G171:S171)*$E171,SUM($G171:S171)-SUM($AK171:AV171),ROUND(SUM($G171:S171)*$E171,2))))))</f>
        <v/>
      </c>
      <c r="AX171" s="195" t="str">
        <f>IF($C171="","",IF(T$129="","",IF(T$129="Faza inwest.",0,IF($C171=SUM($AK171:AW171),0,IF(SUM($G171:T171)-SUM($AK171:AW171)&lt;=SUM($G171:T171)*$E171,SUM($G171:T171)-SUM($AK171:AW171),ROUND(SUM($G171:T171)*$E171,2))))))</f>
        <v/>
      </c>
      <c r="AY171" s="195" t="str">
        <f>IF($C171="","",IF(U$129="","",IF(U$129="Faza inwest.",0,IF($C171=SUM($AK171:AX171),0,IF(SUM($G171:U171)-SUM($AK171:AX171)&lt;=SUM($G171:U171)*$E171,SUM($G171:U171)-SUM($AK171:AX171),ROUND(SUM($G171:U171)*$E171,2))))))</f>
        <v/>
      </c>
      <c r="AZ171" s="195" t="str">
        <f>IF($C171="","",IF(V$129="","",IF(V$129="Faza inwest.",0,IF($C171=SUM($AK171:AY171),0,IF(SUM($G171:V171)-SUM($AK171:AY171)&lt;=SUM($G171:V171)*$E171,SUM($G171:V171)-SUM($AK171:AY171),ROUND(SUM($G171:V171)*$E171,2))))))</f>
        <v/>
      </c>
      <c r="BA171" s="195" t="str">
        <f>IF($C171="","",IF(W$129="","",IF(W$129="Faza inwest.",0,IF($C171=SUM($AK171:AZ171),0,IF(SUM($G171:W171)-SUM($AK171:AZ171)&lt;=SUM($G171:W171)*$E171,SUM($G171:W171)-SUM($AK171:AZ171),ROUND(SUM($G171:W171)*$E171,2))))))</f>
        <v/>
      </c>
      <c r="BB171" s="195" t="str">
        <f>IF($C171="","",IF(X$129="","",IF(X$129="Faza inwest.",0,IF($C171=SUM($AK171:BA171),0,IF(SUM($G171:X171)-SUM($AK171:BA171)&lt;=SUM($G171:X171)*$E171,SUM($G171:X171)-SUM($AK171:BA171),ROUND(SUM($G171:X171)*$E171,2))))))</f>
        <v/>
      </c>
      <c r="BC171" s="195" t="str">
        <f>IF($C171="","",IF(Y$129="","",IF(Y$129="Faza inwest.",0,IF($C171=SUM($AK171:BB171),0,IF(SUM($G171:Y171)-SUM($AK171:BB171)&lt;=SUM($G171:Y171)*$E171,SUM($G171:Y171)-SUM($AK171:BB171),ROUND(SUM($G171:Y171)*$E171,2))))))</f>
        <v/>
      </c>
      <c r="BD171" s="195" t="str">
        <f>IF($C171="","",IF(Z$129="","",IF(Z$129="Faza inwest.",0,IF($C171=SUM($AK171:BC171),0,IF(SUM($G171:Z171)-SUM($AK171:BC171)&lt;=SUM($G171:Z171)*$E171,SUM($G171:Z171)-SUM($AK171:BC171),ROUND(SUM($G171:Z171)*$E171,2))))))</f>
        <v/>
      </c>
      <c r="BE171" s="195" t="str">
        <f>IF($C171="","",IF(AA$129="","",IF(AA$129="Faza inwest.",0,IF($C171=SUM($AK171:BD171),0,IF(SUM($G171:AA171)-SUM($AK171:BD171)&lt;=SUM($G171:AA171)*$E171,SUM($G171:AA171)-SUM($AK171:BD171),ROUND(SUM($G171:AA171)*$E171,2))))))</f>
        <v/>
      </c>
      <c r="BF171" s="195" t="str">
        <f>IF($C171="","",IF(AB$129="","",IF(AB$129="Faza inwest.",0,IF($C171=SUM($AK171:BE171),0,IF(SUM($G171:AB171)-SUM($AK171:BE171)&lt;=SUM($G171:AB171)*$E171,SUM($G171:AB171)-SUM($AK171:BE171),ROUND(SUM($G171:AB171)*$E171,2))))))</f>
        <v/>
      </c>
      <c r="BG171" s="195" t="str">
        <f>IF($C171="","",IF(AC$129="","",IF(AC$129="Faza inwest.",0,IF($C171=SUM($AK171:BF171),0,IF(SUM($G171:AC171)-SUM($AK171:BF171)&lt;=SUM($G171:AC171)*$E171,SUM($G171:AC171)-SUM($AK171:BF171),ROUND(SUM($G171:AC171)*$E171,2))))))</f>
        <v/>
      </c>
      <c r="BH171" s="195" t="str">
        <f>IF($C171="","",IF(AD$129="","",IF(AD$129="Faza inwest.",0,IF($C171=SUM($AK171:BG171),0,IF(SUM($G171:AD171)-SUM($AK171:BG171)&lt;=SUM($G171:AD171)*$E171,SUM($G171:AD171)-SUM($AK171:BG171),ROUND(SUM($G171:AD171)*$E171,2))))))</f>
        <v/>
      </c>
      <c r="BI171" s="195" t="str">
        <f>IF($C171="","",IF(AE$129="","",IF(AE$129="Faza inwest.",0,IF($C171=SUM($AK171:BH171),0,IF(SUM($G171:AE171)-SUM($AK171:BH171)&lt;=SUM($G171:AE171)*$E171,SUM($G171:AE171)-SUM($AK171:BH171),ROUND(SUM($G171:AE171)*$E171,2))))))</f>
        <v/>
      </c>
      <c r="BJ171" s="195" t="str">
        <f>IF($C171="","",IF(AF$129="","",IF(AF$129="Faza inwest.",0,IF($C171=SUM($AK171:BI171),0,IF(SUM($G171:AF171)-SUM($AK171:BI171)&lt;=SUM($G171:AF171)*$E171,SUM($G171:AF171)-SUM($AK171:BI171),ROUND(SUM($G171:AF171)*$E171,2))))))</f>
        <v/>
      </c>
      <c r="BK171" s="195" t="str">
        <f>IF($C171="","",IF(AG$129="","",IF(AG$129="Faza inwest.",0,IF($C171=SUM($AK171:BJ171),0,IF(SUM($G171:AG171)-SUM($AK171:BJ171)&lt;=SUM($G171:AG171)*$E171,SUM($G171:AG171)-SUM($AK171:BJ171),ROUND(SUM($G171:AG171)*$E171,2))))))</f>
        <v/>
      </c>
      <c r="BL171" s="195" t="str">
        <f>IF($C171="","",IF(AH$129="","",IF(AH$129="Faza inwest.",0,IF($C171=SUM($AK171:BK171),0,IF(SUM($G171:AH171)-SUM($AK171:BK171)&lt;=SUM($G171:AH171)*$E171,SUM($G171:AH171)-SUM($AK171:BK171),ROUND(SUM($G171:AH171)*$E171,2))))))</f>
        <v/>
      </c>
      <c r="BM171" s="195" t="str">
        <f>IF($C171="","",IF(AI$129="","",IF(AI$129="Faza inwest.",0,IF($C171=SUM($AK171:BL171),0,IF(SUM($G171:AI171)-SUM($AK171:BL171)&lt;=SUM($G171:AI171)*$E171,SUM($G171:AI171)-SUM($AK171:BL171),ROUND(SUM($G171:AI171)*$E171,2))))))</f>
        <v/>
      </c>
      <c r="BN171" s="195" t="str">
        <f>IF($C171="","",IF(AJ$129="","",IF(AJ$129="Faza inwest.",0,IF($C171=SUM($AK171:BM171),0,IF(SUM($G171:AJ171)-SUM($AK171:BM171)&lt;=SUM($G171:AJ171)*$E171,SUM($G171:AJ171)-SUM($AK171:BM171),ROUND(SUM($G171:AJ171)*$E171,2))))))</f>
        <v/>
      </c>
    </row>
    <row r="172" spans="1:66" s="70" customFormat="1">
      <c r="A172" s="94" t="str">
        <f t="shared" ref="A172" si="142">IF(A123="","",A123)</f>
        <v/>
      </c>
      <c r="B172" s="204" t="str">
        <f t="shared" si="106"/>
        <v/>
      </c>
      <c r="C172" s="205" t="str">
        <f t="shared" si="103"/>
        <v/>
      </c>
      <c r="D172" s="206" t="str">
        <f t="shared" ref="D172:E172" si="143">IF(D123="","",D123)</f>
        <v/>
      </c>
      <c r="E172" s="604" t="str">
        <f t="shared" si="143"/>
        <v/>
      </c>
      <c r="F172" s="207" t="s">
        <v>8</v>
      </c>
      <c r="G172" s="479" t="str">
        <f>IF(Dane!G141="","",Dane!G141)</f>
        <v/>
      </c>
      <c r="H172" s="479" t="str">
        <f>IF(Dane!H141="","",Dane!H141)</f>
        <v/>
      </c>
      <c r="I172" s="479" t="str">
        <f>IF(Dane!I141="","",Dane!I141)</f>
        <v/>
      </c>
      <c r="J172" s="479" t="str">
        <f>IF(Dane!J141="","",Dane!J141)</f>
        <v/>
      </c>
      <c r="K172" s="479" t="str">
        <f>IF(Dane!K141="","",Dane!K141)</f>
        <v/>
      </c>
      <c r="L172" s="479" t="str">
        <f>IF(Dane!L141="","",Dane!L141)</f>
        <v/>
      </c>
      <c r="M172" s="479" t="str">
        <f>IF(Dane!M141="","",Dane!M141)</f>
        <v/>
      </c>
      <c r="N172" s="479" t="str">
        <f>IF(Dane!N141="","",Dane!N141)</f>
        <v/>
      </c>
      <c r="O172" s="479" t="str">
        <f>IF(Dane!O141="","",Dane!O141)</f>
        <v/>
      </c>
      <c r="P172" s="479" t="str">
        <f>IF(Dane!P141="","",Dane!P141)</f>
        <v/>
      </c>
      <c r="Q172" s="479" t="str">
        <f>IF(Dane!Q141="","",Dane!Q141)</f>
        <v/>
      </c>
      <c r="R172" s="479" t="str">
        <f>IF(Dane!R141="","",Dane!R141)</f>
        <v/>
      </c>
      <c r="S172" s="479" t="str">
        <f>IF(Dane!S141="","",Dane!S141)</f>
        <v/>
      </c>
      <c r="T172" s="479" t="str">
        <f>IF(Dane!T141="","",Dane!T141)</f>
        <v/>
      </c>
      <c r="U172" s="479" t="str">
        <f>IF(Dane!U141="","",Dane!U141)</f>
        <v/>
      </c>
      <c r="V172" s="479" t="str">
        <f>IF(Dane!V141="","",Dane!V141)</f>
        <v/>
      </c>
      <c r="W172" s="479" t="str">
        <f>IF(Dane!W141="","",Dane!W141)</f>
        <v/>
      </c>
      <c r="X172" s="479" t="str">
        <f>IF(Dane!X141="","",Dane!X141)</f>
        <v/>
      </c>
      <c r="Y172" s="479" t="str">
        <f>IF(Dane!Y141="","",Dane!Y141)</f>
        <v/>
      </c>
      <c r="Z172" s="479" t="str">
        <f>IF(Dane!Z141="","",Dane!Z141)</f>
        <v/>
      </c>
      <c r="AA172" s="479" t="str">
        <f>IF(Dane!AA141="","",Dane!AA141)</f>
        <v/>
      </c>
      <c r="AB172" s="479" t="str">
        <f>IF(Dane!AB141="","",Dane!AB141)</f>
        <v/>
      </c>
      <c r="AC172" s="479" t="str">
        <f>IF(Dane!AC141="","",Dane!AC141)</f>
        <v/>
      </c>
      <c r="AD172" s="479" t="str">
        <f>IF(Dane!AD141="","",Dane!AD141)</f>
        <v/>
      </c>
      <c r="AE172" s="479" t="str">
        <f>IF(Dane!AE141="","",Dane!AE141)</f>
        <v/>
      </c>
      <c r="AF172" s="479" t="str">
        <f>IF(Dane!AF141="","",Dane!AF141)</f>
        <v/>
      </c>
      <c r="AG172" s="479" t="str">
        <f>IF(Dane!AG141="","",Dane!AG141)</f>
        <v/>
      </c>
      <c r="AH172" s="479" t="str">
        <f>IF(Dane!AH141="","",Dane!AH141)</f>
        <v/>
      </c>
      <c r="AI172" s="479" t="str">
        <f>IF(Dane!AI141="","",Dane!AI141)</f>
        <v/>
      </c>
      <c r="AJ172" s="479" t="str">
        <f>IF(Dane!AJ141="","",Dane!AJ141)</f>
        <v/>
      </c>
      <c r="AK172" s="197" t="str">
        <f>IF($C172="","",IF(H$80="","",IF(G$80="Faza inwest.",0,ROUND(SUM($G172:G172)*$E172,2))))</f>
        <v/>
      </c>
      <c r="AL172" s="195" t="str">
        <f>IF($C172="","",IF(H$129="","",IF(H$129="Faza inwest.",0,IF($C172=SUM($AK172:AK172),0,IF(SUM($G172:H172)-SUM($AK172:AK172)&lt;=SUM($G172:H172)*$E172,SUM($G172:H172)-SUM($AK172:AK172),ROUND(SUM($G172:H172)*$E172,2))))))</f>
        <v/>
      </c>
      <c r="AM172" s="195" t="str">
        <f>IF($C172="","",IF(I$129="","",IF(I$129="Faza inwest.",0,IF($C172=SUM($AK172:AL172),0,IF(SUM($G172:I172)-SUM($AK172:AL172)&lt;=SUM($G172:I172)*$E172,SUM($G172:I172)-SUM($AK172:AL172),ROUND(SUM($G172:I172)*$E172,2))))))</f>
        <v/>
      </c>
      <c r="AN172" s="195" t="str">
        <f>IF($C172="","",IF(J$129="","",IF(J$129="Faza inwest.",0,IF($C172=SUM($AK172:AM172),0,IF(SUM($G172:J172)-SUM($AK172:AM172)&lt;=SUM($G172:J172)*$E172,SUM($G172:J172)-SUM($AK172:AM172),ROUND(SUM($G172:J172)*$E172,2))))))</f>
        <v/>
      </c>
      <c r="AO172" s="195" t="str">
        <f>IF($C172="","",IF(K$129="","",IF(K$129="Faza inwest.",0,IF($C172=SUM($AK172:AN172),0,IF(SUM($G172:K172)-SUM($AK172:AN172)&lt;=SUM($G172:K172)*$E172,SUM($G172:K172)-SUM($AK172:AN172),ROUND(SUM($G172:K172)*$E172,2))))))</f>
        <v/>
      </c>
      <c r="AP172" s="195" t="str">
        <f>IF($C172="","",IF(L$129="","",IF(L$129="Faza inwest.",0,IF($C172=SUM($AK172:AO172),0,IF(SUM($G172:L172)-SUM($AK172:AO172)&lt;=SUM($G172:L172)*$E172,SUM($G172:L172)-SUM($AK172:AO172),ROUND(SUM($G172:L172)*$E172,2))))))</f>
        <v/>
      </c>
      <c r="AQ172" s="195" t="str">
        <f>IF($C172="","",IF(M$129="","",IF(M$129="Faza inwest.",0,IF($C172=SUM($AK172:AP172),0,IF(SUM($G172:M172)-SUM($AK172:AP172)&lt;=SUM($G172:M172)*$E172,SUM($G172:M172)-SUM($AK172:AP172),ROUND(SUM($G172:M172)*$E172,2))))))</f>
        <v/>
      </c>
      <c r="AR172" s="195" t="str">
        <f>IF($C172="","",IF(N$129="","",IF(N$129="Faza inwest.",0,IF($C172=SUM($AK172:AQ172),0,IF(SUM($G172:N172)-SUM($AK172:AQ172)&lt;=SUM($G172:N172)*$E172,SUM($G172:N172)-SUM($AK172:AQ172),ROUND(SUM($G172:N172)*$E172,2))))))</f>
        <v/>
      </c>
      <c r="AS172" s="195" t="str">
        <f>IF($C172="","",IF(O$129="","",IF(O$129="Faza inwest.",0,IF($C172=SUM($AK172:AR172),0,IF(SUM($G172:O172)-SUM($AK172:AR172)&lt;=SUM($G172:O172)*$E172,SUM($G172:O172)-SUM($AK172:AR172),ROUND(SUM($G172:O172)*$E172,2))))))</f>
        <v/>
      </c>
      <c r="AT172" s="195" t="str">
        <f>IF($C172="","",IF(P$129="","",IF(P$129="Faza inwest.",0,IF($C172=SUM($AK172:AS172),0,IF(SUM($G172:P172)-SUM($AK172:AS172)&lt;=SUM($G172:P172)*$E172,SUM($G172:P172)-SUM($AK172:AS172),ROUND(SUM($G172:P172)*$E172,2))))))</f>
        <v/>
      </c>
      <c r="AU172" s="195" t="str">
        <f>IF($C172="","",IF(Q$129="","",IF(Q$129="Faza inwest.",0,IF($C172=SUM($AK172:AT172),0,IF(SUM($G172:Q172)-SUM($AK172:AT172)&lt;=SUM($G172:Q172)*$E172,SUM($G172:Q172)-SUM($AK172:AT172),ROUND(SUM($G172:Q172)*$E172,2))))))</f>
        <v/>
      </c>
      <c r="AV172" s="195" t="str">
        <f>IF($C172="","",IF(R$129="","",IF(R$129="Faza inwest.",0,IF($C172=SUM($AK172:AU172),0,IF(SUM($G172:R172)-SUM($AK172:AU172)&lt;=SUM($G172:R172)*$E172,SUM($G172:R172)-SUM($AK172:AU172),ROUND(SUM($G172:R172)*$E172,2))))))</f>
        <v/>
      </c>
      <c r="AW172" s="195" t="str">
        <f>IF($C172="","",IF(S$129="","",IF(S$129="Faza inwest.",0,IF($C172=SUM($AK172:AV172),0,IF(SUM($G172:S172)-SUM($AK172:AV172)&lt;=SUM($G172:S172)*$E172,SUM($G172:S172)-SUM($AK172:AV172),ROUND(SUM($G172:S172)*$E172,2))))))</f>
        <v/>
      </c>
      <c r="AX172" s="195" t="str">
        <f>IF($C172="","",IF(T$129="","",IF(T$129="Faza inwest.",0,IF($C172=SUM($AK172:AW172),0,IF(SUM($G172:T172)-SUM($AK172:AW172)&lt;=SUM($G172:T172)*$E172,SUM($G172:T172)-SUM($AK172:AW172),ROUND(SUM($G172:T172)*$E172,2))))))</f>
        <v/>
      </c>
      <c r="AY172" s="195" t="str">
        <f>IF($C172="","",IF(U$129="","",IF(U$129="Faza inwest.",0,IF($C172=SUM($AK172:AX172),0,IF(SUM($G172:U172)-SUM($AK172:AX172)&lt;=SUM($G172:U172)*$E172,SUM($G172:U172)-SUM($AK172:AX172),ROUND(SUM($G172:U172)*$E172,2))))))</f>
        <v/>
      </c>
      <c r="AZ172" s="195" t="str">
        <f>IF($C172="","",IF(V$129="","",IF(V$129="Faza inwest.",0,IF($C172=SUM($AK172:AY172),0,IF(SUM($G172:V172)-SUM($AK172:AY172)&lt;=SUM($G172:V172)*$E172,SUM($G172:V172)-SUM($AK172:AY172),ROUND(SUM($G172:V172)*$E172,2))))))</f>
        <v/>
      </c>
      <c r="BA172" s="195" t="str">
        <f>IF($C172="","",IF(W$129="","",IF(W$129="Faza inwest.",0,IF($C172=SUM($AK172:AZ172),0,IF(SUM($G172:W172)-SUM($AK172:AZ172)&lt;=SUM($G172:W172)*$E172,SUM($G172:W172)-SUM($AK172:AZ172),ROUND(SUM($G172:W172)*$E172,2))))))</f>
        <v/>
      </c>
      <c r="BB172" s="195" t="str">
        <f>IF($C172="","",IF(X$129="","",IF(X$129="Faza inwest.",0,IF($C172=SUM($AK172:BA172),0,IF(SUM($G172:X172)-SUM($AK172:BA172)&lt;=SUM($G172:X172)*$E172,SUM($G172:X172)-SUM($AK172:BA172),ROUND(SUM($G172:X172)*$E172,2))))))</f>
        <v/>
      </c>
      <c r="BC172" s="195" t="str">
        <f>IF($C172="","",IF(Y$129="","",IF(Y$129="Faza inwest.",0,IF($C172=SUM($AK172:BB172),0,IF(SUM($G172:Y172)-SUM($AK172:BB172)&lt;=SUM($G172:Y172)*$E172,SUM($G172:Y172)-SUM($AK172:BB172),ROUND(SUM($G172:Y172)*$E172,2))))))</f>
        <v/>
      </c>
      <c r="BD172" s="195" t="str">
        <f>IF($C172="","",IF(Z$129="","",IF(Z$129="Faza inwest.",0,IF($C172=SUM($AK172:BC172),0,IF(SUM($G172:Z172)-SUM($AK172:BC172)&lt;=SUM($G172:Z172)*$E172,SUM($G172:Z172)-SUM($AK172:BC172),ROUND(SUM($G172:Z172)*$E172,2))))))</f>
        <v/>
      </c>
      <c r="BE172" s="195" t="str">
        <f>IF($C172="","",IF(AA$129="","",IF(AA$129="Faza inwest.",0,IF($C172=SUM($AK172:BD172),0,IF(SUM($G172:AA172)-SUM($AK172:BD172)&lt;=SUM($G172:AA172)*$E172,SUM($G172:AA172)-SUM($AK172:BD172),ROUND(SUM($G172:AA172)*$E172,2))))))</f>
        <v/>
      </c>
      <c r="BF172" s="195" t="str">
        <f>IF($C172="","",IF(AB$129="","",IF(AB$129="Faza inwest.",0,IF($C172=SUM($AK172:BE172),0,IF(SUM($G172:AB172)-SUM($AK172:BE172)&lt;=SUM($G172:AB172)*$E172,SUM($G172:AB172)-SUM($AK172:BE172),ROUND(SUM($G172:AB172)*$E172,2))))))</f>
        <v/>
      </c>
      <c r="BG172" s="195" t="str">
        <f>IF($C172="","",IF(AC$129="","",IF(AC$129="Faza inwest.",0,IF($C172=SUM($AK172:BF172),0,IF(SUM($G172:AC172)-SUM($AK172:BF172)&lt;=SUM($G172:AC172)*$E172,SUM($G172:AC172)-SUM($AK172:BF172),ROUND(SUM($G172:AC172)*$E172,2))))))</f>
        <v/>
      </c>
      <c r="BH172" s="195" t="str">
        <f>IF($C172="","",IF(AD$129="","",IF(AD$129="Faza inwest.",0,IF($C172=SUM($AK172:BG172),0,IF(SUM($G172:AD172)-SUM($AK172:BG172)&lt;=SUM($G172:AD172)*$E172,SUM($G172:AD172)-SUM($AK172:BG172),ROUND(SUM($G172:AD172)*$E172,2))))))</f>
        <v/>
      </c>
      <c r="BI172" s="195" t="str">
        <f>IF($C172="","",IF(AE$129="","",IF(AE$129="Faza inwest.",0,IF($C172=SUM($AK172:BH172),0,IF(SUM($G172:AE172)-SUM($AK172:BH172)&lt;=SUM($G172:AE172)*$E172,SUM($G172:AE172)-SUM($AK172:BH172),ROUND(SUM($G172:AE172)*$E172,2))))))</f>
        <v/>
      </c>
      <c r="BJ172" s="195" t="str">
        <f>IF($C172="","",IF(AF$129="","",IF(AF$129="Faza inwest.",0,IF($C172=SUM($AK172:BI172),0,IF(SUM($G172:AF172)-SUM($AK172:BI172)&lt;=SUM($G172:AF172)*$E172,SUM($G172:AF172)-SUM($AK172:BI172),ROUND(SUM($G172:AF172)*$E172,2))))))</f>
        <v/>
      </c>
      <c r="BK172" s="195" t="str">
        <f>IF($C172="","",IF(AG$129="","",IF(AG$129="Faza inwest.",0,IF($C172=SUM($AK172:BJ172),0,IF(SUM($G172:AG172)-SUM($AK172:BJ172)&lt;=SUM($G172:AG172)*$E172,SUM($G172:AG172)-SUM($AK172:BJ172),ROUND(SUM($G172:AG172)*$E172,2))))))</f>
        <v/>
      </c>
      <c r="BL172" s="195" t="str">
        <f>IF($C172="","",IF(AH$129="","",IF(AH$129="Faza inwest.",0,IF($C172=SUM($AK172:BK172),0,IF(SUM($G172:AH172)-SUM($AK172:BK172)&lt;=SUM($G172:AH172)*$E172,SUM($G172:AH172)-SUM($AK172:BK172),ROUND(SUM($G172:AH172)*$E172,2))))))</f>
        <v/>
      </c>
      <c r="BM172" s="195" t="str">
        <f>IF($C172="","",IF(AI$129="","",IF(AI$129="Faza inwest.",0,IF($C172=SUM($AK172:BL172),0,IF(SUM($G172:AI172)-SUM($AK172:BL172)&lt;=SUM($G172:AI172)*$E172,SUM($G172:AI172)-SUM($AK172:BL172),ROUND(SUM($G172:AI172)*$E172,2))))))</f>
        <v/>
      </c>
      <c r="BN172" s="195" t="str">
        <f>IF($C172="","",IF(AJ$129="","",IF(AJ$129="Faza inwest.",0,IF($C172=SUM($AK172:BM172),0,IF(SUM($G172:AJ172)-SUM($AK172:BM172)&lt;=SUM($G172:AJ172)*$E172,SUM($G172:AJ172)-SUM($AK172:BM172),ROUND(SUM($G172:AJ172)*$E172,2))))))</f>
        <v/>
      </c>
    </row>
    <row r="173" spans="1:66" s="391" customFormat="1" ht="24" customHeight="1">
      <c r="A173" s="390"/>
      <c r="B173" s="391" t="s">
        <v>161</v>
      </c>
    </row>
    <row r="174" spans="1:66" s="3" customFormat="1">
      <c r="A174" s="678" t="s">
        <v>169</v>
      </c>
      <c r="B174" s="680" t="s">
        <v>168</v>
      </c>
      <c r="C174" s="682" t="s">
        <v>59</v>
      </c>
      <c r="D174" s="385" t="str">
        <f t="shared" ref="D174:AG174" si="144">IF(G$80="","",G$80)</f>
        <v>Faza inwest.</v>
      </c>
      <c r="E174" s="385" t="str">
        <f t="shared" si="144"/>
        <v>Faza inwest.</v>
      </c>
      <c r="F174" s="385" t="str">
        <f t="shared" si="144"/>
        <v>Faza oper.</v>
      </c>
      <c r="G174" s="385" t="str">
        <f t="shared" si="144"/>
        <v>Faza oper.</v>
      </c>
      <c r="H174" s="385" t="str">
        <f t="shared" si="144"/>
        <v>Faza oper.</v>
      </c>
      <c r="I174" s="385" t="str">
        <f t="shared" si="144"/>
        <v>Faza oper.</v>
      </c>
      <c r="J174" s="385" t="str">
        <f t="shared" si="144"/>
        <v>Faza oper.</v>
      </c>
      <c r="K174" s="385" t="str">
        <f t="shared" si="144"/>
        <v>Faza oper.</v>
      </c>
      <c r="L174" s="385" t="str">
        <f t="shared" si="144"/>
        <v>Faza oper.</v>
      </c>
      <c r="M174" s="385" t="str">
        <f t="shared" si="144"/>
        <v>Faza oper.</v>
      </c>
      <c r="N174" s="385" t="str">
        <f t="shared" si="144"/>
        <v>Faza oper.</v>
      </c>
      <c r="O174" s="385" t="str">
        <f t="shared" si="144"/>
        <v>Faza oper.</v>
      </c>
      <c r="P174" s="385" t="str">
        <f t="shared" si="144"/>
        <v>Faza oper.</v>
      </c>
      <c r="Q174" s="385" t="str">
        <f t="shared" si="144"/>
        <v>Faza oper.</v>
      </c>
      <c r="R174" s="385" t="str">
        <f t="shared" si="144"/>
        <v>Faza oper.</v>
      </c>
      <c r="S174" s="385" t="str">
        <f t="shared" si="144"/>
        <v/>
      </c>
      <c r="T174" s="385" t="str">
        <f t="shared" si="144"/>
        <v/>
      </c>
      <c r="U174" s="385" t="str">
        <f t="shared" si="144"/>
        <v/>
      </c>
      <c r="V174" s="385" t="str">
        <f t="shared" si="144"/>
        <v/>
      </c>
      <c r="W174" s="385" t="str">
        <f t="shared" si="144"/>
        <v/>
      </c>
      <c r="X174" s="385" t="str">
        <f t="shared" si="144"/>
        <v/>
      </c>
      <c r="Y174" s="385" t="str">
        <f t="shared" si="144"/>
        <v/>
      </c>
      <c r="Z174" s="385" t="str">
        <f t="shared" si="144"/>
        <v/>
      </c>
      <c r="AA174" s="385" t="str">
        <f t="shared" si="144"/>
        <v/>
      </c>
      <c r="AB174" s="385" t="str">
        <f t="shared" si="144"/>
        <v/>
      </c>
      <c r="AC174" s="385" t="str">
        <f t="shared" si="144"/>
        <v/>
      </c>
      <c r="AD174" s="385" t="str">
        <f t="shared" si="144"/>
        <v/>
      </c>
      <c r="AE174" s="385" t="str">
        <f t="shared" si="144"/>
        <v/>
      </c>
      <c r="AF174" s="385" t="str">
        <f t="shared" si="144"/>
        <v/>
      </c>
      <c r="AG174" s="385" t="str">
        <f t="shared" si="144"/>
        <v/>
      </c>
    </row>
    <row r="175" spans="1:66" s="3" customFormat="1">
      <c r="A175" s="679"/>
      <c r="B175" s="681"/>
      <c r="C175" s="683"/>
      <c r="D175" s="33">
        <f t="shared" ref="D175:AG175" si="145">IF(G$81="","",G$81)</f>
        <v>2020</v>
      </c>
      <c r="E175" s="33">
        <f t="shared" si="145"/>
        <v>2021</v>
      </c>
      <c r="F175" s="33">
        <f t="shared" si="145"/>
        <v>2022</v>
      </c>
      <c r="G175" s="33">
        <f t="shared" si="145"/>
        <v>2023</v>
      </c>
      <c r="H175" s="33">
        <f t="shared" si="145"/>
        <v>2024</v>
      </c>
      <c r="I175" s="33">
        <f t="shared" si="145"/>
        <v>2025</v>
      </c>
      <c r="J175" s="33">
        <f t="shared" si="145"/>
        <v>2026</v>
      </c>
      <c r="K175" s="33">
        <f t="shared" si="145"/>
        <v>2027</v>
      </c>
      <c r="L175" s="33">
        <f t="shared" si="145"/>
        <v>2028</v>
      </c>
      <c r="M175" s="33">
        <f t="shared" si="145"/>
        <v>2029</v>
      </c>
      <c r="N175" s="33">
        <f t="shared" si="145"/>
        <v>2030</v>
      </c>
      <c r="O175" s="33">
        <f t="shared" si="145"/>
        <v>2031</v>
      </c>
      <c r="P175" s="33">
        <f t="shared" si="145"/>
        <v>2032</v>
      </c>
      <c r="Q175" s="33">
        <f t="shared" si="145"/>
        <v>2033</v>
      </c>
      <c r="R175" s="33">
        <f t="shared" si="145"/>
        <v>2034</v>
      </c>
      <c r="S175" s="33" t="str">
        <f t="shared" si="145"/>
        <v/>
      </c>
      <c r="T175" s="33" t="str">
        <f t="shared" si="145"/>
        <v/>
      </c>
      <c r="U175" s="33" t="str">
        <f t="shared" si="145"/>
        <v/>
      </c>
      <c r="V175" s="33" t="str">
        <f t="shared" si="145"/>
        <v/>
      </c>
      <c r="W175" s="33" t="str">
        <f t="shared" si="145"/>
        <v/>
      </c>
      <c r="X175" s="33" t="str">
        <f t="shared" si="145"/>
        <v/>
      </c>
      <c r="Y175" s="33" t="str">
        <f t="shared" si="145"/>
        <v/>
      </c>
      <c r="Z175" s="33" t="str">
        <f t="shared" si="145"/>
        <v/>
      </c>
      <c r="AA175" s="33" t="str">
        <f t="shared" si="145"/>
        <v/>
      </c>
      <c r="AB175" s="33" t="str">
        <f t="shared" si="145"/>
        <v/>
      </c>
      <c r="AC175" s="33" t="str">
        <f t="shared" si="145"/>
        <v/>
      </c>
      <c r="AD175" s="33" t="str">
        <f t="shared" si="145"/>
        <v/>
      </c>
      <c r="AE175" s="33" t="str">
        <f t="shared" si="145"/>
        <v/>
      </c>
      <c r="AF175" s="33" t="str">
        <f t="shared" si="145"/>
        <v/>
      </c>
      <c r="AG175" s="33" t="str">
        <f t="shared" si="145"/>
        <v/>
      </c>
    </row>
    <row r="176" spans="1:66" s="70" customFormat="1">
      <c r="A176" s="221" t="s">
        <v>113</v>
      </c>
      <c r="B176" s="222" t="s">
        <v>152</v>
      </c>
      <c r="C176" s="223">
        <f>SUM($C$82:$C$101)*(1+SUM($C$539))</f>
        <v>964346.75</v>
      </c>
      <c r="D176" s="223">
        <f t="shared" ref="D176:AG176" si="146">IF(SUM(G$82:G$101)=0,"",SUM(G$82:G$101)*(1+SUM($C$539)))</f>
        <v>38846.75</v>
      </c>
      <c r="E176" s="223">
        <f t="shared" si="146"/>
        <v>925500</v>
      </c>
      <c r="F176" s="223" t="str">
        <f t="shared" si="146"/>
        <v/>
      </c>
      <c r="G176" s="223" t="str">
        <f t="shared" si="146"/>
        <v/>
      </c>
      <c r="H176" s="223" t="str">
        <f t="shared" si="146"/>
        <v/>
      </c>
      <c r="I176" s="223" t="str">
        <f t="shared" si="146"/>
        <v/>
      </c>
      <c r="J176" s="223" t="str">
        <f t="shared" si="146"/>
        <v/>
      </c>
      <c r="K176" s="223" t="str">
        <f t="shared" si="146"/>
        <v/>
      </c>
      <c r="L176" s="223" t="str">
        <f t="shared" si="146"/>
        <v/>
      </c>
      <c r="M176" s="223" t="str">
        <f t="shared" si="146"/>
        <v/>
      </c>
      <c r="N176" s="223" t="str">
        <f t="shared" si="146"/>
        <v/>
      </c>
      <c r="O176" s="223" t="str">
        <f t="shared" si="146"/>
        <v/>
      </c>
      <c r="P176" s="223" t="str">
        <f t="shared" si="146"/>
        <v/>
      </c>
      <c r="Q176" s="223" t="str">
        <f t="shared" si="146"/>
        <v/>
      </c>
      <c r="R176" s="223" t="str">
        <f t="shared" si="146"/>
        <v/>
      </c>
      <c r="S176" s="223" t="str">
        <f t="shared" si="146"/>
        <v/>
      </c>
      <c r="T176" s="223" t="str">
        <f t="shared" si="146"/>
        <v/>
      </c>
      <c r="U176" s="223" t="str">
        <f t="shared" si="146"/>
        <v/>
      </c>
      <c r="V176" s="223" t="str">
        <f t="shared" si="146"/>
        <v/>
      </c>
      <c r="W176" s="223" t="str">
        <f t="shared" si="146"/>
        <v/>
      </c>
      <c r="X176" s="223" t="str">
        <f t="shared" si="146"/>
        <v/>
      </c>
      <c r="Y176" s="223" t="str">
        <f t="shared" si="146"/>
        <v/>
      </c>
      <c r="Z176" s="223" t="str">
        <f t="shared" si="146"/>
        <v/>
      </c>
      <c r="AA176" s="223" t="str">
        <f t="shared" si="146"/>
        <v/>
      </c>
      <c r="AB176" s="223" t="str">
        <f t="shared" si="146"/>
        <v/>
      </c>
      <c r="AC176" s="223" t="str">
        <f t="shared" si="146"/>
        <v/>
      </c>
      <c r="AD176" s="223" t="str">
        <f t="shared" si="146"/>
        <v/>
      </c>
      <c r="AE176" s="223" t="str">
        <f t="shared" si="146"/>
        <v/>
      </c>
      <c r="AF176" s="223" t="str">
        <f t="shared" si="146"/>
        <v/>
      </c>
      <c r="AG176" s="223" t="str">
        <f t="shared" si="146"/>
        <v/>
      </c>
      <c r="AH176" s="99"/>
      <c r="AI176" s="99"/>
      <c r="AJ176" s="98"/>
      <c r="AN176" s="75"/>
    </row>
    <row r="177" spans="1:33" s="69" customFormat="1">
      <c r="A177" s="224" t="s">
        <v>147</v>
      </c>
      <c r="B177" s="225" t="s">
        <v>149</v>
      </c>
      <c r="C177" s="226">
        <f>IF($D$18="Tak",SUMPRODUCT(C82:C101,$D$82:$D$101)*(1+SUM($C$539)),IF($D$18="Nie",0,IF($D$18="Częściowo",SUMPRODUCT(C82:C101,$D$82:$D$101)*$D$19*(1+SUM($C$539)),"")))</f>
        <v>221799.7525</v>
      </c>
      <c r="D177" s="226">
        <f t="shared" ref="D177:AG177" si="147">IF(D$176="","",IF($D$18="Tak",SUMPRODUCT(G$82:G$101,$D$82:$D$101)*(1+SUM($C$539)),IF($D$18="Nie",0,IF($D$18="Częściowo",SUMPRODUCT(G$82:G$101,$D$82:$D$101)*$D$19*(1+SUM($C$539)),""))))</f>
        <v>8934.7525000000005</v>
      </c>
      <c r="E177" s="226">
        <f t="shared" si="147"/>
        <v>212865</v>
      </c>
      <c r="F177" s="226" t="str">
        <f t="shared" si="147"/>
        <v/>
      </c>
      <c r="G177" s="226" t="str">
        <f t="shared" si="147"/>
        <v/>
      </c>
      <c r="H177" s="226" t="str">
        <f t="shared" si="147"/>
        <v/>
      </c>
      <c r="I177" s="226" t="str">
        <f t="shared" si="147"/>
        <v/>
      </c>
      <c r="J177" s="226" t="str">
        <f t="shared" si="147"/>
        <v/>
      </c>
      <c r="K177" s="226" t="str">
        <f t="shared" si="147"/>
        <v/>
      </c>
      <c r="L177" s="226" t="str">
        <f t="shared" si="147"/>
        <v/>
      </c>
      <c r="M177" s="226" t="str">
        <f t="shared" si="147"/>
        <v/>
      </c>
      <c r="N177" s="226" t="str">
        <f t="shared" si="147"/>
        <v/>
      </c>
      <c r="O177" s="226" t="str">
        <f t="shared" si="147"/>
        <v/>
      </c>
      <c r="P177" s="226" t="str">
        <f t="shared" si="147"/>
        <v/>
      </c>
      <c r="Q177" s="226" t="str">
        <f t="shared" si="147"/>
        <v/>
      </c>
      <c r="R177" s="226" t="str">
        <f t="shared" si="147"/>
        <v/>
      </c>
      <c r="S177" s="226" t="str">
        <f t="shared" si="147"/>
        <v/>
      </c>
      <c r="T177" s="226" t="str">
        <f t="shared" si="147"/>
        <v/>
      </c>
      <c r="U177" s="226" t="str">
        <f t="shared" si="147"/>
        <v/>
      </c>
      <c r="V177" s="226" t="str">
        <f t="shared" si="147"/>
        <v/>
      </c>
      <c r="W177" s="226" t="str">
        <f t="shared" si="147"/>
        <v/>
      </c>
      <c r="X177" s="226" t="str">
        <f t="shared" si="147"/>
        <v/>
      </c>
      <c r="Y177" s="226" t="str">
        <f t="shared" si="147"/>
        <v/>
      </c>
      <c r="Z177" s="226" t="str">
        <f t="shared" si="147"/>
        <v/>
      </c>
      <c r="AA177" s="226" t="str">
        <f t="shared" si="147"/>
        <v/>
      </c>
      <c r="AB177" s="226" t="str">
        <f t="shared" si="147"/>
        <v/>
      </c>
      <c r="AC177" s="226" t="str">
        <f t="shared" si="147"/>
        <v/>
      </c>
      <c r="AD177" s="226" t="str">
        <f t="shared" si="147"/>
        <v/>
      </c>
      <c r="AE177" s="226" t="str">
        <f t="shared" si="147"/>
        <v/>
      </c>
      <c r="AF177" s="226" t="str">
        <f t="shared" si="147"/>
        <v/>
      </c>
      <c r="AG177" s="226" t="str">
        <f t="shared" si="147"/>
        <v/>
      </c>
    </row>
    <row r="178" spans="1:33" s="69" customFormat="1">
      <c r="A178" s="227" t="s">
        <v>148</v>
      </c>
      <c r="B178" s="228" t="str">
        <f>CONCATENATE("Koszty kwalifikowalne do analizy finansowej –",$E$18," (I.1+I.2)")</f>
        <v>Koszty kwalifikowalne do analizy finansowej – w cenach brutto (I.1+I.2)</v>
      </c>
      <c r="C178" s="229">
        <f>SUM($C$176:$C$177)</f>
        <v>1186146.5024999999</v>
      </c>
      <c r="D178" s="229">
        <f>IF(D$176="","",SUM(D$176,D$177))</f>
        <v>47781.502500000002</v>
      </c>
      <c r="E178" s="229">
        <f t="shared" ref="E178:AG178" si="148">IF(E$176="","",SUM(E$176,E$177))</f>
        <v>1138365</v>
      </c>
      <c r="F178" s="229" t="str">
        <f t="shared" si="148"/>
        <v/>
      </c>
      <c r="G178" s="229" t="str">
        <f t="shared" si="148"/>
        <v/>
      </c>
      <c r="H178" s="229" t="str">
        <f t="shared" si="148"/>
        <v/>
      </c>
      <c r="I178" s="229" t="str">
        <f t="shared" si="148"/>
        <v/>
      </c>
      <c r="J178" s="229" t="str">
        <f t="shared" si="148"/>
        <v/>
      </c>
      <c r="K178" s="229" t="str">
        <f t="shared" si="148"/>
        <v/>
      </c>
      <c r="L178" s="229" t="str">
        <f t="shared" si="148"/>
        <v/>
      </c>
      <c r="M178" s="229" t="str">
        <f t="shared" si="148"/>
        <v/>
      </c>
      <c r="N178" s="229" t="str">
        <f t="shared" si="148"/>
        <v/>
      </c>
      <c r="O178" s="229" t="str">
        <f t="shared" si="148"/>
        <v/>
      </c>
      <c r="P178" s="229" t="str">
        <f t="shared" si="148"/>
        <v/>
      </c>
      <c r="Q178" s="229" t="str">
        <f t="shared" si="148"/>
        <v/>
      </c>
      <c r="R178" s="229" t="str">
        <f t="shared" si="148"/>
        <v/>
      </c>
      <c r="S178" s="229" t="str">
        <f t="shared" si="148"/>
        <v/>
      </c>
      <c r="T178" s="229" t="str">
        <f t="shared" si="148"/>
        <v/>
      </c>
      <c r="U178" s="229" t="str">
        <f t="shared" si="148"/>
        <v/>
      </c>
      <c r="V178" s="229" t="str">
        <f t="shared" si="148"/>
        <v/>
      </c>
      <c r="W178" s="229" t="str">
        <f t="shared" si="148"/>
        <v/>
      </c>
      <c r="X178" s="229" t="str">
        <f t="shared" si="148"/>
        <v/>
      </c>
      <c r="Y178" s="229" t="str">
        <f t="shared" si="148"/>
        <v/>
      </c>
      <c r="Z178" s="229" t="str">
        <f t="shared" si="148"/>
        <v/>
      </c>
      <c r="AA178" s="229" t="str">
        <f t="shared" si="148"/>
        <v/>
      </c>
      <c r="AB178" s="229" t="str">
        <f t="shared" si="148"/>
        <v/>
      </c>
      <c r="AC178" s="229" t="str">
        <f t="shared" si="148"/>
        <v/>
      </c>
      <c r="AD178" s="229" t="str">
        <f t="shared" si="148"/>
        <v/>
      </c>
      <c r="AE178" s="229" t="str">
        <f t="shared" si="148"/>
        <v/>
      </c>
      <c r="AF178" s="229" t="str">
        <f t="shared" si="148"/>
        <v/>
      </c>
      <c r="AG178" s="229" t="str">
        <f t="shared" si="148"/>
        <v/>
      </c>
    </row>
    <row r="179" spans="1:33" s="233" customFormat="1">
      <c r="A179" s="230" t="s">
        <v>109</v>
      </c>
      <c r="B179" s="231" t="s">
        <v>153</v>
      </c>
      <c r="C179" s="232">
        <f>SUM($C$104:$C$123)*(1+SUM($C$539))</f>
        <v>0</v>
      </c>
      <c r="D179" s="232">
        <f t="shared" ref="D179:AG179" si="149">IF(D$176="","",SUM(G$104:G$123)*(1+SUM($C$539)))</f>
        <v>0</v>
      </c>
      <c r="E179" s="232">
        <f t="shared" si="149"/>
        <v>0</v>
      </c>
      <c r="F179" s="232" t="str">
        <f t="shared" si="149"/>
        <v/>
      </c>
      <c r="G179" s="232" t="str">
        <f t="shared" si="149"/>
        <v/>
      </c>
      <c r="H179" s="232" t="str">
        <f t="shared" si="149"/>
        <v/>
      </c>
      <c r="I179" s="232" t="str">
        <f t="shared" si="149"/>
        <v/>
      </c>
      <c r="J179" s="232" t="str">
        <f t="shared" si="149"/>
        <v/>
      </c>
      <c r="K179" s="232" t="str">
        <f t="shared" si="149"/>
        <v/>
      </c>
      <c r="L179" s="232" t="str">
        <f t="shared" si="149"/>
        <v/>
      </c>
      <c r="M179" s="232" t="str">
        <f t="shared" si="149"/>
        <v/>
      </c>
      <c r="N179" s="232" t="str">
        <f t="shared" si="149"/>
        <v/>
      </c>
      <c r="O179" s="232" t="str">
        <f t="shared" si="149"/>
        <v/>
      </c>
      <c r="P179" s="232" t="str">
        <f t="shared" si="149"/>
        <v/>
      </c>
      <c r="Q179" s="232" t="str">
        <f t="shared" si="149"/>
        <v/>
      </c>
      <c r="R179" s="232" t="str">
        <f t="shared" si="149"/>
        <v/>
      </c>
      <c r="S179" s="232" t="str">
        <f t="shared" si="149"/>
        <v/>
      </c>
      <c r="T179" s="232" t="str">
        <f t="shared" si="149"/>
        <v/>
      </c>
      <c r="U179" s="232" t="str">
        <f t="shared" si="149"/>
        <v/>
      </c>
      <c r="V179" s="232" t="str">
        <f t="shared" si="149"/>
        <v/>
      </c>
      <c r="W179" s="232" t="str">
        <f t="shared" si="149"/>
        <v/>
      </c>
      <c r="X179" s="232" t="str">
        <f t="shared" si="149"/>
        <v/>
      </c>
      <c r="Y179" s="232" t="str">
        <f t="shared" si="149"/>
        <v/>
      </c>
      <c r="Z179" s="232" t="str">
        <f t="shared" si="149"/>
        <v/>
      </c>
      <c r="AA179" s="232" t="str">
        <f t="shared" si="149"/>
        <v/>
      </c>
      <c r="AB179" s="232" t="str">
        <f t="shared" si="149"/>
        <v/>
      </c>
      <c r="AC179" s="232" t="str">
        <f t="shared" si="149"/>
        <v/>
      </c>
      <c r="AD179" s="232" t="str">
        <f t="shared" si="149"/>
        <v/>
      </c>
      <c r="AE179" s="232" t="str">
        <f t="shared" si="149"/>
        <v/>
      </c>
      <c r="AF179" s="232" t="str">
        <f t="shared" si="149"/>
        <v/>
      </c>
      <c r="AG179" s="232" t="str">
        <f t="shared" si="149"/>
        <v/>
      </c>
    </row>
    <row r="180" spans="1:33" s="233" customFormat="1">
      <c r="A180" s="234" t="s">
        <v>110</v>
      </c>
      <c r="B180" s="235" t="s">
        <v>150</v>
      </c>
      <c r="C180" s="236">
        <f>IF($D$18="Tak",SUMPRODUCT($C$104:$C$123,$D$104:$D$123)*(1+SUM($C$539)),IF($D$18="Nie",0,IF($D$18="Częściowo",SUMPRODUCT($C$104:$C$123,$D$104:$D$123)*$D$19*(1+SUM($C$539)),"")))</f>
        <v>0</v>
      </c>
      <c r="D180" s="236">
        <f t="shared" ref="D180:AG180" si="150">IF(D$176="","",IF($D$18="Tak",SUMPRODUCT(G$104:G$123,$D$104:$D$123)*(1+SUM($C$539)),IF($D$18="Nie",0,IF($D$18="Częściowo",SUMPRODUCT(G$104:G$123,$D$104:$D$123)*$D$19*(1+SUM($C$539)),""))))</f>
        <v>0</v>
      </c>
      <c r="E180" s="236">
        <f t="shared" si="150"/>
        <v>0</v>
      </c>
      <c r="F180" s="236" t="str">
        <f t="shared" si="150"/>
        <v/>
      </c>
      <c r="G180" s="236" t="str">
        <f t="shared" si="150"/>
        <v/>
      </c>
      <c r="H180" s="236" t="str">
        <f t="shared" si="150"/>
        <v/>
      </c>
      <c r="I180" s="236" t="str">
        <f t="shared" si="150"/>
        <v/>
      </c>
      <c r="J180" s="236" t="str">
        <f t="shared" si="150"/>
        <v/>
      </c>
      <c r="K180" s="236" t="str">
        <f t="shared" si="150"/>
        <v/>
      </c>
      <c r="L180" s="236" t="str">
        <f t="shared" si="150"/>
        <v/>
      </c>
      <c r="M180" s="236" t="str">
        <f t="shared" si="150"/>
        <v/>
      </c>
      <c r="N180" s="236" t="str">
        <f t="shared" si="150"/>
        <v/>
      </c>
      <c r="O180" s="236" t="str">
        <f t="shared" si="150"/>
        <v/>
      </c>
      <c r="P180" s="236" t="str">
        <f t="shared" si="150"/>
        <v/>
      </c>
      <c r="Q180" s="236" t="str">
        <f t="shared" si="150"/>
        <v/>
      </c>
      <c r="R180" s="236" t="str">
        <f t="shared" si="150"/>
        <v/>
      </c>
      <c r="S180" s="236" t="str">
        <f t="shared" si="150"/>
        <v/>
      </c>
      <c r="T180" s="236" t="str">
        <f t="shared" si="150"/>
        <v/>
      </c>
      <c r="U180" s="236" t="str">
        <f t="shared" si="150"/>
        <v/>
      </c>
      <c r="V180" s="236" t="str">
        <f t="shared" si="150"/>
        <v/>
      </c>
      <c r="W180" s="236" t="str">
        <f t="shared" si="150"/>
        <v/>
      </c>
      <c r="X180" s="236" t="str">
        <f t="shared" si="150"/>
        <v/>
      </c>
      <c r="Y180" s="236" t="str">
        <f t="shared" si="150"/>
        <v/>
      </c>
      <c r="Z180" s="236" t="str">
        <f t="shared" si="150"/>
        <v/>
      </c>
      <c r="AA180" s="236" t="str">
        <f t="shared" si="150"/>
        <v/>
      </c>
      <c r="AB180" s="236" t="str">
        <f t="shared" si="150"/>
        <v/>
      </c>
      <c r="AC180" s="236" t="str">
        <f t="shared" si="150"/>
        <v/>
      </c>
      <c r="AD180" s="236" t="str">
        <f t="shared" si="150"/>
        <v/>
      </c>
      <c r="AE180" s="236" t="str">
        <f t="shared" si="150"/>
        <v/>
      </c>
      <c r="AF180" s="236" t="str">
        <f t="shared" si="150"/>
        <v/>
      </c>
      <c r="AG180" s="236" t="str">
        <f t="shared" si="150"/>
        <v/>
      </c>
    </row>
    <row r="181" spans="1:33" s="233" customFormat="1">
      <c r="A181" s="237" t="s">
        <v>151</v>
      </c>
      <c r="B181" s="238" t="str">
        <f>CONCATENATE("Koszty niekwalifikowalne do analizy finansowej –",$E$18," (II.1+II.2)")</f>
        <v>Koszty niekwalifikowalne do analizy finansowej – w cenach brutto (II.1+II.2)</v>
      </c>
      <c r="C181" s="239">
        <f>SUM($C$179:$C$180)</f>
        <v>0</v>
      </c>
      <c r="D181" s="239">
        <f>IF(D$176="","",SUM(D$179,D$180))</f>
        <v>0</v>
      </c>
      <c r="E181" s="239">
        <f t="shared" ref="E181:AG181" si="151">IF(E$176="","",SUM(E$179,E$180))</f>
        <v>0</v>
      </c>
      <c r="F181" s="239" t="str">
        <f t="shared" si="151"/>
        <v/>
      </c>
      <c r="G181" s="239" t="str">
        <f t="shared" si="151"/>
        <v/>
      </c>
      <c r="H181" s="239" t="str">
        <f t="shared" si="151"/>
        <v/>
      </c>
      <c r="I181" s="239" t="str">
        <f t="shared" si="151"/>
        <v/>
      </c>
      <c r="J181" s="239" t="str">
        <f t="shared" si="151"/>
        <v/>
      </c>
      <c r="K181" s="239" t="str">
        <f t="shared" si="151"/>
        <v/>
      </c>
      <c r="L181" s="239" t="str">
        <f t="shared" si="151"/>
        <v/>
      </c>
      <c r="M181" s="239" t="str">
        <f t="shared" si="151"/>
        <v/>
      </c>
      <c r="N181" s="239" t="str">
        <f t="shared" si="151"/>
        <v/>
      </c>
      <c r="O181" s="239" t="str">
        <f t="shared" si="151"/>
        <v/>
      </c>
      <c r="P181" s="239" t="str">
        <f t="shared" si="151"/>
        <v/>
      </c>
      <c r="Q181" s="239" t="str">
        <f t="shared" si="151"/>
        <v/>
      </c>
      <c r="R181" s="239" t="str">
        <f t="shared" si="151"/>
        <v/>
      </c>
      <c r="S181" s="239" t="str">
        <f t="shared" si="151"/>
        <v/>
      </c>
      <c r="T181" s="239" t="str">
        <f t="shared" si="151"/>
        <v/>
      </c>
      <c r="U181" s="239" t="str">
        <f t="shared" si="151"/>
        <v/>
      </c>
      <c r="V181" s="239" t="str">
        <f t="shared" si="151"/>
        <v/>
      </c>
      <c r="W181" s="239" t="str">
        <f t="shared" si="151"/>
        <v/>
      </c>
      <c r="X181" s="239" t="str">
        <f t="shared" si="151"/>
        <v/>
      </c>
      <c r="Y181" s="239" t="str">
        <f t="shared" si="151"/>
        <v/>
      </c>
      <c r="Z181" s="239" t="str">
        <f t="shared" si="151"/>
        <v/>
      </c>
      <c r="AA181" s="239" t="str">
        <f t="shared" si="151"/>
        <v/>
      </c>
      <c r="AB181" s="239" t="str">
        <f t="shared" si="151"/>
        <v/>
      </c>
      <c r="AC181" s="239" t="str">
        <f t="shared" si="151"/>
        <v/>
      </c>
      <c r="AD181" s="239" t="str">
        <f t="shared" si="151"/>
        <v/>
      </c>
      <c r="AE181" s="239" t="str">
        <f t="shared" si="151"/>
        <v/>
      </c>
      <c r="AF181" s="239" t="str">
        <f t="shared" si="151"/>
        <v/>
      </c>
      <c r="AG181" s="239" t="str">
        <f t="shared" si="151"/>
        <v/>
      </c>
    </row>
    <row r="182" spans="1:33" s="243" customFormat="1">
      <c r="A182" s="240" t="s">
        <v>134</v>
      </c>
      <c r="B182" s="241" t="str">
        <f>CONCATENATE("Koszty inwestycyjne do analizy finansowej –",$E$18," (I.3+II.3)")</f>
        <v>Koszty inwestycyjne do analizy finansowej – w cenach brutto (I.3+II.3)</v>
      </c>
      <c r="C182" s="242">
        <f>SUM($C$178,$C$181)</f>
        <v>1186146.5024999999</v>
      </c>
      <c r="D182" s="242">
        <f>IF(D$178="","",SUM(D$178,D$181))</f>
        <v>47781.502500000002</v>
      </c>
      <c r="E182" s="242">
        <f t="shared" ref="E182:AG182" si="152">IF(E$178="","",SUM(E$178,E$181))</f>
        <v>1138365</v>
      </c>
      <c r="F182" s="242" t="str">
        <f t="shared" si="152"/>
        <v/>
      </c>
      <c r="G182" s="242" t="str">
        <f t="shared" si="152"/>
        <v/>
      </c>
      <c r="H182" s="242" t="str">
        <f t="shared" si="152"/>
        <v/>
      </c>
      <c r="I182" s="242" t="str">
        <f t="shared" si="152"/>
        <v/>
      </c>
      <c r="J182" s="242" t="str">
        <f t="shared" si="152"/>
        <v/>
      </c>
      <c r="K182" s="242" t="str">
        <f t="shared" si="152"/>
        <v/>
      </c>
      <c r="L182" s="242" t="str">
        <f t="shared" si="152"/>
        <v/>
      </c>
      <c r="M182" s="242" t="str">
        <f t="shared" si="152"/>
        <v/>
      </c>
      <c r="N182" s="242" t="str">
        <f t="shared" si="152"/>
        <v/>
      </c>
      <c r="O182" s="242" t="str">
        <f t="shared" si="152"/>
        <v/>
      </c>
      <c r="P182" s="242" t="str">
        <f t="shared" si="152"/>
        <v/>
      </c>
      <c r="Q182" s="242" t="str">
        <f t="shared" si="152"/>
        <v/>
      </c>
      <c r="R182" s="242" t="str">
        <f t="shared" si="152"/>
        <v/>
      </c>
      <c r="S182" s="242" t="str">
        <f t="shared" si="152"/>
        <v/>
      </c>
      <c r="T182" s="242" t="str">
        <f t="shared" si="152"/>
        <v/>
      </c>
      <c r="U182" s="242" t="str">
        <f t="shared" si="152"/>
        <v/>
      </c>
      <c r="V182" s="242" t="str">
        <f t="shared" si="152"/>
        <v/>
      </c>
      <c r="W182" s="242" t="str">
        <f t="shared" si="152"/>
        <v/>
      </c>
      <c r="X182" s="242" t="str">
        <f t="shared" si="152"/>
        <v/>
      </c>
      <c r="Y182" s="242" t="str">
        <f t="shared" si="152"/>
        <v/>
      </c>
      <c r="Z182" s="242" t="str">
        <f t="shared" si="152"/>
        <v/>
      </c>
      <c r="AA182" s="242" t="str">
        <f t="shared" si="152"/>
        <v/>
      </c>
      <c r="AB182" s="242" t="str">
        <f t="shared" si="152"/>
        <v/>
      </c>
      <c r="AC182" s="242" t="str">
        <f t="shared" si="152"/>
        <v/>
      </c>
      <c r="AD182" s="242" t="str">
        <f t="shared" si="152"/>
        <v/>
      </c>
      <c r="AE182" s="242" t="str">
        <f t="shared" si="152"/>
        <v/>
      </c>
      <c r="AF182" s="242" t="str">
        <f t="shared" si="152"/>
        <v/>
      </c>
      <c r="AG182" s="242" t="str">
        <f t="shared" si="152"/>
        <v/>
      </c>
    </row>
    <row r="183" spans="1:33" s="243" customFormat="1">
      <c r="A183" s="244" t="s">
        <v>144</v>
      </c>
      <c r="B183" s="245" t="s">
        <v>159</v>
      </c>
      <c r="C183" s="246">
        <f>SUM($C$176,$C$179)</f>
        <v>964346.75</v>
      </c>
      <c r="D183" s="246">
        <f>IF(D$176="","",SUM(D$176,D$179))</f>
        <v>38846.75</v>
      </c>
      <c r="E183" s="246">
        <f t="shared" ref="E183:AG183" si="153">IF(E$176="","",SUM(E$176,E$179))</f>
        <v>925500</v>
      </c>
      <c r="F183" s="246" t="str">
        <f t="shared" si="153"/>
        <v/>
      </c>
      <c r="G183" s="246" t="str">
        <f t="shared" si="153"/>
        <v/>
      </c>
      <c r="H183" s="246" t="str">
        <f t="shared" si="153"/>
        <v/>
      </c>
      <c r="I183" s="246" t="str">
        <f t="shared" si="153"/>
        <v/>
      </c>
      <c r="J183" s="246" t="str">
        <f t="shared" si="153"/>
        <v/>
      </c>
      <c r="K183" s="246" t="str">
        <f t="shared" si="153"/>
        <v/>
      </c>
      <c r="L183" s="246" t="str">
        <f t="shared" si="153"/>
        <v/>
      </c>
      <c r="M183" s="246" t="str">
        <f t="shared" si="153"/>
        <v/>
      </c>
      <c r="N183" s="246" t="str">
        <f t="shared" si="153"/>
        <v/>
      </c>
      <c r="O183" s="246" t="str">
        <f t="shared" si="153"/>
        <v/>
      </c>
      <c r="P183" s="246" t="str">
        <f t="shared" si="153"/>
        <v/>
      </c>
      <c r="Q183" s="246" t="str">
        <f t="shared" si="153"/>
        <v/>
      </c>
      <c r="R183" s="246" t="str">
        <f t="shared" si="153"/>
        <v/>
      </c>
      <c r="S183" s="246" t="str">
        <f t="shared" si="153"/>
        <v/>
      </c>
      <c r="T183" s="246" t="str">
        <f t="shared" si="153"/>
        <v/>
      </c>
      <c r="U183" s="246" t="str">
        <f t="shared" si="153"/>
        <v/>
      </c>
      <c r="V183" s="246" t="str">
        <f t="shared" si="153"/>
        <v/>
      </c>
      <c r="W183" s="246" t="str">
        <f t="shared" si="153"/>
        <v/>
      </c>
      <c r="X183" s="246" t="str">
        <f t="shared" si="153"/>
        <v/>
      </c>
      <c r="Y183" s="246" t="str">
        <f t="shared" si="153"/>
        <v/>
      </c>
      <c r="Z183" s="246" t="str">
        <f t="shared" si="153"/>
        <v/>
      </c>
      <c r="AA183" s="246" t="str">
        <f t="shared" si="153"/>
        <v/>
      </c>
      <c r="AB183" s="246" t="str">
        <f t="shared" si="153"/>
        <v/>
      </c>
      <c r="AC183" s="246" t="str">
        <f t="shared" si="153"/>
        <v/>
      </c>
      <c r="AD183" s="246" t="str">
        <f t="shared" si="153"/>
        <v/>
      </c>
      <c r="AE183" s="246" t="str">
        <f t="shared" si="153"/>
        <v/>
      </c>
      <c r="AF183" s="246" t="str">
        <f t="shared" si="153"/>
        <v/>
      </c>
      <c r="AG183" s="246" t="str">
        <f t="shared" si="153"/>
        <v/>
      </c>
    </row>
    <row r="184" spans="1:33" s="70" customFormat="1">
      <c r="A184" s="221" t="s">
        <v>135</v>
      </c>
      <c r="B184" s="222" t="s">
        <v>156</v>
      </c>
      <c r="C184" s="247">
        <f>SUM($C$132:$C$151,$C$153:$C$172)</f>
        <v>136500</v>
      </c>
      <c r="D184" s="223">
        <f t="shared" ref="D184:AG184" si="154">IF(G$80="","",SUM(G$132:G$151,G$153:G$172))</f>
        <v>0</v>
      </c>
      <c r="E184" s="223">
        <f t="shared" si="154"/>
        <v>0</v>
      </c>
      <c r="F184" s="223">
        <f t="shared" si="154"/>
        <v>0</v>
      </c>
      <c r="G184" s="223">
        <f t="shared" si="154"/>
        <v>0</v>
      </c>
      <c r="H184" s="223">
        <f t="shared" si="154"/>
        <v>0</v>
      </c>
      <c r="I184" s="223">
        <f t="shared" si="154"/>
        <v>0</v>
      </c>
      <c r="J184" s="223">
        <f t="shared" si="154"/>
        <v>11500</v>
      </c>
      <c r="K184" s="223">
        <f t="shared" si="154"/>
        <v>0</v>
      </c>
      <c r="L184" s="223">
        <f t="shared" si="154"/>
        <v>0</v>
      </c>
      <c r="M184" s="223">
        <f t="shared" si="154"/>
        <v>0</v>
      </c>
      <c r="N184" s="223">
        <f t="shared" si="154"/>
        <v>0</v>
      </c>
      <c r="O184" s="223">
        <f t="shared" si="154"/>
        <v>125000</v>
      </c>
      <c r="P184" s="223">
        <f t="shared" si="154"/>
        <v>0</v>
      </c>
      <c r="Q184" s="223">
        <f t="shared" si="154"/>
        <v>0</v>
      </c>
      <c r="R184" s="223">
        <f t="shared" si="154"/>
        <v>0</v>
      </c>
      <c r="S184" s="223" t="str">
        <f t="shared" si="154"/>
        <v/>
      </c>
      <c r="T184" s="223" t="str">
        <f t="shared" si="154"/>
        <v/>
      </c>
      <c r="U184" s="223" t="str">
        <f t="shared" si="154"/>
        <v/>
      </c>
      <c r="V184" s="223" t="str">
        <f t="shared" si="154"/>
        <v/>
      </c>
      <c r="W184" s="223" t="str">
        <f t="shared" si="154"/>
        <v/>
      </c>
      <c r="X184" s="223" t="str">
        <f t="shared" si="154"/>
        <v/>
      </c>
      <c r="Y184" s="223" t="str">
        <f t="shared" si="154"/>
        <v/>
      </c>
      <c r="Z184" s="223" t="str">
        <f t="shared" si="154"/>
        <v/>
      </c>
      <c r="AA184" s="223" t="str">
        <f t="shared" si="154"/>
        <v/>
      </c>
      <c r="AB184" s="223" t="str">
        <f t="shared" si="154"/>
        <v/>
      </c>
      <c r="AC184" s="223" t="str">
        <f t="shared" si="154"/>
        <v/>
      </c>
      <c r="AD184" s="223" t="str">
        <f t="shared" si="154"/>
        <v/>
      </c>
      <c r="AE184" s="223" t="str">
        <f t="shared" si="154"/>
        <v/>
      </c>
      <c r="AF184" s="223" t="str">
        <f t="shared" si="154"/>
        <v/>
      </c>
      <c r="AG184" s="223" t="str">
        <f t="shared" si="154"/>
        <v/>
      </c>
    </row>
    <row r="185" spans="1:33" s="70" customFormat="1">
      <c r="A185" s="224" t="s">
        <v>145</v>
      </c>
      <c r="B185" s="225" t="s">
        <v>155</v>
      </c>
      <c r="C185" s="226">
        <f>IF($D$18="Tak",SUMPRODUCT($C$132:$C$151,$D$132:$D$151)+SUMPRODUCT($C$153:$C$172,$D$153:$D$172),IF($D$18="Nie",0,IF($D$18="Częściowo",(SUMPRODUCT($C$132:$C$151,$D$132:$D$151)+SUMPRODUCT($C$153:$C$172,$D$153:$D$172))*$D$19,"")))</f>
        <v>31395</v>
      </c>
      <c r="D185" s="226">
        <f t="shared" ref="D185:AG185" si="155">IF(G$80="","",IF($D$18="Tak",SUMPRODUCT(G$132:G$151,$D$132:$D$151)+SUMPRODUCT(G$153:G$172,$D$153:$D$172),IF($D$18="Nie",0,IF($D$18="Częściowo",(SUMPRODUCT(G$132:G$151,$D$132:$D$151)+SUMPRODUCT(G$153:G$172,$D$153:$D$172))*$D$19,""))))</f>
        <v>0</v>
      </c>
      <c r="E185" s="226">
        <f t="shared" si="155"/>
        <v>0</v>
      </c>
      <c r="F185" s="226">
        <f t="shared" si="155"/>
        <v>0</v>
      </c>
      <c r="G185" s="226">
        <f t="shared" si="155"/>
        <v>0</v>
      </c>
      <c r="H185" s="226">
        <f t="shared" si="155"/>
        <v>0</v>
      </c>
      <c r="I185" s="226">
        <f t="shared" si="155"/>
        <v>0</v>
      </c>
      <c r="J185" s="226">
        <f t="shared" si="155"/>
        <v>2645</v>
      </c>
      <c r="K185" s="226">
        <f t="shared" si="155"/>
        <v>0</v>
      </c>
      <c r="L185" s="226">
        <f t="shared" si="155"/>
        <v>0</v>
      </c>
      <c r="M185" s="226">
        <f t="shared" si="155"/>
        <v>0</v>
      </c>
      <c r="N185" s="226">
        <f t="shared" si="155"/>
        <v>0</v>
      </c>
      <c r="O185" s="226">
        <f t="shared" si="155"/>
        <v>28750</v>
      </c>
      <c r="P185" s="226">
        <f t="shared" si="155"/>
        <v>0</v>
      </c>
      <c r="Q185" s="226">
        <f t="shared" si="155"/>
        <v>0</v>
      </c>
      <c r="R185" s="226">
        <f t="shared" si="155"/>
        <v>0</v>
      </c>
      <c r="S185" s="226" t="str">
        <f t="shared" si="155"/>
        <v/>
      </c>
      <c r="T185" s="226" t="str">
        <f t="shared" si="155"/>
        <v/>
      </c>
      <c r="U185" s="226" t="str">
        <f t="shared" si="155"/>
        <v/>
      </c>
      <c r="V185" s="226" t="str">
        <f t="shared" si="155"/>
        <v/>
      </c>
      <c r="W185" s="226" t="str">
        <f t="shared" si="155"/>
        <v/>
      </c>
      <c r="X185" s="226" t="str">
        <f t="shared" si="155"/>
        <v/>
      </c>
      <c r="Y185" s="226" t="str">
        <f t="shared" si="155"/>
        <v/>
      </c>
      <c r="Z185" s="226" t="str">
        <f t="shared" si="155"/>
        <v/>
      </c>
      <c r="AA185" s="226" t="str">
        <f t="shared" si="155"/>
        <v/>
      </c>
      <c r="AB185" s="226" t="str">
        <f t="shared" si="155"/>
        <v/>
      </c>
      <c r="AC185" s="226" t="str">
        <f t="shared" si="155"/>
        <v/>
      </c>
      <c r="AD185" s="226" t="str">
        <f t="shared" si="155"/>
        <v/>
      </c>
      <c r="AE185" s="226" t="str">
        <f t="shared" si="155"/>
        <v/>
      </c>
      <c r="AF185" s="226" t="str">
        <f t="shared" si="155"/>
        <v/>
      </c>
      <c r="AG185" s="226" t="str">
        <f t="shared" si="155"/>
        <v/>
      </c>
    </row>
    <row r="186" spans="1:33" s="69" customFormat="1">
      <c r="A186" s="227" t="s">
        <v>154</v>
      </c>
      <c r="B186" s="228" t="str">
        <f>CONCATENATE("Koszty odtworzeniowe do analizy finansowej –",$E$18," (III.1+III.2)")</f>
        <v>Koszty odtworzeniowe do analizy finansowej – w cenach brutto (III.1+III.2)</v>
      </c>
      <c r="C186" s="248">
        <f>SUM($C$184,$C$185)</f>
        <v>167895</v>
      </c>
      <c r="D186" s="229">
        <f t="shared" ref="D186:AG186" si="156">IF(G$80="","",SUM(D$184,D$185))</f>
        <v>0</v>
      </c>
      <c r="E186" s="229">
        <f t="shared" si="156"/>
        <v>0</v>
      </c>
      <c r="F186" s="229">
        <f t="shared" si="156"/>
        <v>0</v>
      </c>
      <c r="G186" s="229">
        <f t="shared" si="156"/>
        <v>0</v>
      </c>
      <c r="H186" s="229">
        <f t="shared" si="156"/>
        <v>0</v>
      </c>
      <c r="I186" s="229">
        <f t="shared" si="156"/>
        <v>0</v>
      </c>
      <c r="J186" s="229">
        <f t="shared" si="156"/>
        <v>14145</v>
      </c>
      <c r="K186" s="229">
        <f t="shared" si="156"/>
        <v>0</v>
      </c>
      <c r="L186" s="229">
        <f t="shared" si="156"/>
        <v>0</v>
      </c>
      <c r="M186" s="229">
        <f t="shared" si="156"/>
        <v>0</v>
      </c>
      <c r="N186" s="229">
        <f t="shared" si="156"/>
        <v>0</v>
      </c>
      <c r="O186" s="229">
        <f t="shared" si="156"/>
        <v>153750</v>
      </c>
      <c r="P186" s="229">
        <f t="shared" si="156"/>
        <v>0</v>
      </c>
      <c r="Q186" s="229">
        <f t="shared" si="156"/>
        <v>0</v>
      </c>
      <c r="R186" s="229">
        <f t="shared" si="156"/>
        <v>0</v>
      </c>
      <c r="S186" s="229" t="str">
        <f t="shared" si="156"/>
        <v/>
      </c>
      <c r="T186" s="229" t="str">
        <f t="shared" si="156"/>
        <v/>
      </c>
      <c r="U186" s="229" t="str">
        <f t="shared" si="156"/>
        <v/>
      </c>
      <c r="V186" s="229" t="str">
        <f t="shared" si="156"/>
        <v/>
      </c>
      <c r="W186" s="229" t="str">
        <f t="shared" si="156"/>
        <v/>
      </c>
      <c r="X186" s="229" t="str">
        <f t="shared" si="156"/>
        <v/>
      </c>
      <c r="Y186" s="229" t="str">
        <f t="shared" si="156"/>
        <v/>
      </c>
      <c r="Z186" s="229" t="str">
        <f t="shared" si="156"/>
        <v/>
      </c>
      <c r="AA186" s="229" t="str">
        <f t="shared" si="156"/>
        <v/>
      </c>
      <c r="AB186" s="229" t="str">
        <f t="shared" si="156"/>
        <v/>
      </c>
      <c r="AC186" s="229" t="str">
        <f t="shared" si="156"/>
        <v/>
      </c>
      <c r="AD186" s="229" t="str">
        <f t="shared" si="156"/>
        <v/>
      </c>
      <c r="AE186" s="229" t="str">
        <f t="shared" si="156"/>
        <v/>
      </c>
      <c r="AF186" s="229" t="str">
        <f t="shared" si="156"/>
        <v/>
      </c>
      <c r="AG186" s="229" t="str">
        <f t="shared" si="156"/>
        <v/>
      </c>
    </row>
    <row r="187" spans="1:33" s="70" customFormat="1">
      <c r="A187" s="224" t="s">
        <v>111</v>
      </c>
      <c r="B187" s="225" t="s">
        <v>119</v>
      </c>
      <c r="C187" s="249">
        <f>$C$127</f>
        <v>0</v>
      </c>
      <c r="D187" s="226" t="str">
        <f t="shared" ref="D187:AG187" si="157">IF(G$80="","",G$127)</f>
        <v/>
      </c>
      <c r="E187" s="226" t="str">
        <f t="shared" si="157"/>
        <v/>
      </c>
      <c r="F187" s="226" t="str">
        <f t="shared" si="157"/>
        <v/>
      </c>
      <c r="G187" s="226" t="str">
        <f t="shared" si="157"/>
        <v/>
      </c>
      <c r="H187" s="226" t="str">
        <f t="shared" si="157"/>
        <v/>
      </c>
      <c r="I187" s="226" t="str">
        <f t="shared" si="157"/>
        <v/>
      </c>
      <c r="J187" s="226" t="str">
        <f t="shared" si="157"/>
        <v/>
      </c>
      <c r="K187" s="226" t="str">
        <f t="shared" si="157"/>
        <v/>
      </c>
      <c r="L187" s="226" t="str">
        <f t="shared" si="157"/>
        <v/>
      </c>
      <c r="M187" s="226" t="str">
        <f t="shared" si="157"/>
        <v/>
      </c>
      <c r="N187" s="226" t="str">
        <f t="shared" si="157"/>
        <v/>
      </c>
      <c r="O187" s="226" t="str">
        <f t="shared" si="157"/>
        <v/>
      </c>
      <c r="P187" s="226" t="str">
        <f t="shared" si="157"/>
        <v/>
      </c>
      <c r="Q187" s="226" t="str">
        <f t="shared" si="157"/>
        <v/>
      </c>
      <c r="R187" s="226" t="str">
        <f t="shared" si="157"/>
        <v/>
      </c>
      <c r="S187" s="226" t="str">
        <f t="shared" si="157"/>
        <v/>
      </c>
      <c r="T187" s="226" t="str">
        <f t="shared" si="157"/>
        <v/>
      </c>
      <c r="U187" s="226" t="str">
        <f t="shared" si="157"/>
        <v/>
      </c>
      <c r="V187" s="226" t="str">
        <f t="shared" si="157"/>
        <v/>
      </c>
      <c r="W187" s="226" t="str">
        <f t="shared" si="157"/>
        <v/>
      </c>
      <c r="X187" s="226" t="str">
        <f t="shared" si="157"/>
        <v/>
      </c>
      <c r="Y187" s="226" t="str">
        <f t="shared" si="157"/>
        <v/>
      </c>
      <c r="Z187" s="226" t="str">
        <f t="shared" si="157"/>
        <v/>
      </c>
      <c r="AA187" s="226" t="str">
        <f t="shared" si="157"/>
        <v/>
      </c>
      <c r="AB187" s="226" t="str">
        <f t="shared" si="157"/>
        <v/>
      </c>
      <c r="AC187" s="226" t="str">
        <f t="shared" si="157"/>
        <v/>
      </c>
      <c r="AD187" s="226" t="str">
        <f t="shared" si="157"/>
        <v/>
      </c>
      <c r="AE187" s="226" t="str">
        <f t="shared" si="157"/>
        <v/>
      </c>
      <c r="AF187" s="226" t="str">
        <f t="shared" si="157"/>
        <v/>
      </c>
      <c r="AG187" s="226" t="str">
        <f t="shared" si="157"/>
        <v/>
      </c>
    </row>
    <row r="188" spans="1:33" s="253" customFormat="1">
      <c r="A188" s="250" t="s">
        <v>42</v>
      </c>
      <c r="B188" s="251" t="str">
        <f>CONCATENATE("Koszty ogółem do analizy finansowej –",$E$18," (I.3+II.3+III.3+IV)")</f>
        <v>Koszty ogółem do analizy finansowej – w cenach brutto (I.3+II.3+III.3+IV)</v>
      </c>
      <c r="C188" s="252">
        <f>SUM($C$178,$C$181,$C$186,$C$187)</f>
        <v>1354041.5024999999</v>
      </c>
      <c r="D188" s="252">
        <f t="shared" ref="D188:AG188" si="158">IF(G$80="","",SUM(D$178,D$181,D$186,D$187))</f>
        <v>47781.502500000002</v>
      </c>
      <c r="E188" s="252">
        <f t="shared" si="158"/>
        <v>1138365</v>
      </c>
      <c r="F188" s="252">
        <f t="shared" si="158"/>
        <v>0</v>
      </c>
      <c r="G188" s="252">
        <f t="shared" si="158"/>
        <v>0</v>
      </c>
      <c r="H188" s="252">
        <f t="shared" si="158"/>
        <v>0</v>
      </c>
      <c r="I188" s="252">
        <f t="shared" si="158"/>
        <v>0</v>
      </c>
      <c r="J188" s="252">
        <f t="shared" si="158"/>
        <v>14145</v>
      </c>
      <c r="K188" s="252">
        <f t="shared" si="158"/>
        <v>0</v>
      </c>
      <c r="L188" s="252">
        <f t="shared" si="158"/>
        <v>0</v>
      </c>
      <c r="M188" s="252">
        <f t="shared" si="158"/>
        <v>0</v>
      </c>
      <c r="N188" s="252">
        <f t="shared" si="158"/>
        <v>0</v>
      </c>
      <c r="O188" s="252">
        <f t="shared" si="158"/>
        <v>153750</v>
      </c>
      <c r="P188" s="252">
        <f t="shared" si="158"/>
        <v>0</v>
      </c>
      <c r="Q188" s="252">
        <f t="shared" si="158"/>
        <v>0</v>
      </c>
      <c r="R188" s="252">
        <f t="shared" si="158"/>
        <v>0</v>
      </c>
      <c r="S188" s="252" t="str">
        <f t="shared" si="158"/>
        <v/>
      </c>
      <c r="T188" s="252" t="str">
        <f t="shared" si="158"/>
        <v/>
      </c>
      <c r="U188" s="252" t="str">
        <f t="shared" si="158"/>
        <v/>
      </c>
      <c r="V188" s="252" t="str">
        <f t="shared" si="158"/>
        <v/>
      </c>
      <c r="W188" s="252" t="str">
        <f t="shared" si="158"/>
        <v/>
      </c>
      <c r="X188" s="252" t="str">
        <f t="shared" si="158"/>
        <v/>
      </c>
      <c r="Y188" s="252" t="str">
        <f t="shared" si="158"/>
        <v/>
      </c>
      <c r="Z188" s="252" t="str">
        <f t="shared" si="158"/>
        <v/>
      </c>
      <c r="AA188" s="252" t="str">
        <f t="shared" si="158"/>
        <v/>
      </c>
      <c r="AB188" s="252" t="str">
        <f t="shared" si="158"/>
        <v/>
      </c>
      <c r="AC188" s="252" t="str">
        <f t="shared" si="158"/>
        <v/>
      </c>
      <c r="AD188" s="252" t="str">
        <f t="shared" si="158"/>
        <v/>
      </c>
      <c r="AE188" s="252" t="str">
        <f t="shared" si="158"/>
        <v/>
      </c>
      <c r="AF188" s="252" t="str">
        <f t="shared" si="158"/>
        <v/>
      </c>
      <c r="AG188" s="252" t="str">
        <f t="shared" si="158"/>
        <v/>
      </c>
    </row>
    <row r="189" spans="1:33" s="253" customFormat="1">
      <c r="A189" s="254" t="s">
        <v>157</v>
      </c>
      <c r="B189" s="255" t="s">
        <v>158</v>
      </c>
      <c r="C189" s="256">
        <f>SUM($C$176,$C$179,$C$184,$C$187)</f>
        <v>1100846.75</v>
      </c>
      <c r="D189" s="256">
        <f t="shared" ref="D189:AG189" si="159">IF(G$80="","",SUM(D$176,D$179,D$184,D$187))</f>
        <v>38846.75</v>
      </c>
      <c r="E189" s="256">
        <f t="shared" si="159"/>
        <v>925500</v>
      </c>
      <c r="F189" s="256">
        <f t="shared" si="159"/>
        <v>0</v>
      </c>
      <c r="G189" s="256">
        <f t="shared" si="159"/>
        <v>0</v>
      </c>
      <c r="H189" s="256">
        <f t="shared" si="159"/>
        <v>0</v>
      </c>
      <c r="I189" s="256">
        <f t="shared" si="159"/>
        <v>0</v>
      </c>
      <c r="J189" s="256">
        <f t="shared" si="159"/>
        <v>11500</v>
      </c>
      <c r="K189" s="256">
        <f t="shared" si="159"/>
        <v>0</v>
      </c>
      <c r="L189" s="256">
        <f t="shared" si="159"/>
        <v>0</v>
      </c>
      <c r="M189" s="256">
        <f t="shared" si="159"/>
        <v>0</v>
      </c>
      <c r="N189" s="256">
        <f t="shared" si="159"/>
        <v>0</v>
      </c>
      <c r="O189" s="256">
        <f t="shared" si="159"/>
        <v>125000</v>
      </c>
      <c r="P189" s="256">
        <f t="shared" si="159"/>
        <v>0</v>
      </c>
      <c r="Q189" s="256">
        <f t="shared" si="159"/>
        <v>0</v>
      </c>
      <c r="R189" s="256">
        <f t="shared" si="159"/>
        <v>0</v>
      </c>
      <c r="S189" s="256" t="str">
        <f t="shared" si="159"/>
        <v/>
      </c>
      <c r="T189" s="256" t="str">
        <f t="shared" si="159"/>
        <v/>
      </c>
      <c r="U189" s="256" t="str">
        <f t="shared" si="159"/>
        <v/>
      </c>
      <c r="V189" s="256" t="str">
        <f t="shared" si="159"/>
        <v/>
      </c>
      <c r="W189" s="256" t="str">
        <f t="shared" si="159"/>
        <v/>
      </c>
      <c r="X189" s="256" t="str">
        <f t="shared" si="159"/>
        <v/>
      </c>
      <c r="Y189" s="256" t="str">
        <f t="shared" si="159"/>
        <v/>
      </c>
      <c r="Z189" s="256" t="str">
        <f t="shared" si="159"/>
        <v/>
      </c>
      <c r="AA189" s="256" t="str">
        <f t="shared" si="159"/>
        <v/>
      </c>
      <c r="AB189" s="256" t="str">
        <f t="shared" si="159"/>
        <v/>
      </c>
      <c r="AC189" s="256" t="str">
        <f t="shared" si="159"/>
        <v/>
      </c>
      <c r="AD189" s="256" t="str">
        <f t="shared" si="159"/>
        <v/>
      </c>
      <c r="AE189" s="256" t="str">
        <f t="shared" si="159"/>
        <v/>
      </c>
      <c r="AF189" s="256" t="str">
        <f t="shared" si="159"/>
        <v/>
      </c>
      <c r="AG189" s="256" t="str">
        <f t="shared" si="159"/>
        <v/>
      </c>
    </row>
    <row r="190" spans="1:33" s="75" customFormat="1">
      <c r="A190" s="392" t="s">
        <v>21</v>
      </c>
      <c r="B190" s="393" t="s">
        <v>120</v>
      </c>
      <c r="C190" s="394">
        <f>SUM($C$177,$C$180,$C$185)</f>
        <v>253194.7525</v>
      </c>
      <c r="D190" s="394">
        <f t="shared" ref="D190:AG190" si="160">IF(G$80="","",SUM(D$177,D$180,D$185))</f>
        <v>8934.7525000000005</v>
      </c>
      <c r="E190" s="394">
        <f t="shared" si="160"/>
        <v>212865</v>
      </c>
      <c r="F190" s="394">
        <f t="shared" si="160"/>
        <v>0</v>
      </c>
      <c r="G190" s="394">
        <f t="shared" si="160"/>
        <v>0</v>
      </c>
      <c r="H190" s="394">
        <f t="shared" si="160"/>
        <v>0</v>
      </c>
      <c r="I190" s="394">
        <f t="shared" si="160"/>
        <v>0</v>
      </c>
      <c r="J190" s="394">
        <f t="shared" si="160"/>
        <v>2645</v>
      </c>
      <c r="K190" s="394">
        <f t="shared" si="160"/>
        <v>0</v>
      </c>
      <c r="L190" s="394">
        <f t="shared" si="160"/>
        <v>0</v>
      </c>
      <c r="M190" s="394">
        <f t="shared" si="160"/>
        <v>0</v>
      </c>
      <c r="N190" s="394">
        <f t="shared" si="160"/>
        <v>0</v>
      </c>
      <c r="O190" s="394">
        <f t="shared" si="160"/>
        <v>28750</v>
      </c>
      <c r="P190" s="394">
        <f t="shared" si="160"/>
        <v>0</v>
      </c>
      <c r="Q190" s="394">
        <f t="shared" si="160"/>
        <v>0</v>
      </c>
      <c r="R190" s="394">
        <f t="shared" si="160"/>
        <v>0</v>
      </c>
      <c r="S190" s="394" t="str">
        <f t="shared" si="160"/>
        <v/>
      </c>
      <c r="T190" s="394" t="str">
        <f t="shared" si="160"/>
        <v/>
      </c>
      <c r="U190" s="394" t="str">
        <f t="shared" si="160"/>
        <v/>
      </c>
      <c r="V190" s="394" t="str">
        <f t="shared" si="160"/>
        <v/>
      </c>
      <c r="W190" s="394" t="str">
        <f t="shared" si="160"/>
        <v/>
      </c>
      <c r="X190" s="394" t="str">
        <f t="shared" si="160"/>
        <v/>
      </c>
      <c r="Y190" s="394" t="str">
        <f t="shared" si="160"/>
        <v/>
      </c>
      <c r="Z190" s="394" t="str">
        <f t="shared" si="160"/>
        <v/>
      </c>
      <c r="AA190" s="394" t="str">
        <f t="shared" si="160"/>
        <v/>
      </c>
      <c r="AB190" s="394" t="str">
        <f t="shared" si="160"/>
        <v/>
      </c>
      <c r="AC190" s="394" t="str">
        <f t="shared" si="160"/>
        <v/>
      </c>
      <c r="AD190" s="394" t="str">
        <f t="shared" si="160"/>
        <v/>
      </c>
      <c r="AE190" s="394" t="str">
        <f t="shared" si="160"/>
        <v/>
      </c>
      <c r="AF190" s="394" t="str">
        <f t="shared" si="160"/>
        <v/>
      </c>
      <c r="AG190" s="394" t="str">
        <f t="shared" si="160"/>
        <v/>
      </c>
    </row>
    <row r="191" spans="1:33" s="363" customFormat="1" ht="19.5" customHeight="1">
      <c r="A191" s="362"/>
      <c r="B191" s="363" t="s">
        <v>122</v>
      </c>
    </row>
    <row r="192" spans="1:33" s="3" customFormat="1">
      <c r="A192" s="678" t="s">
        <v>10</v>
      </c>
      <c r="B192" s="680" t="s">
        <v>205</v>
      </c>
      <c r="C192" s="682" t="s">
        <v>59</v>
      </c>
      <c r="D192" s="385" t="str">
        <f t="shared" ref="D192:AG192" si="161">IF(G$80="","",G$80)</f>
        <v>Faza inwest.</v>
      </c>
      <c r="E192" s="385" t="str">
        <f t="shared" si="161"/>
        <v>Faza inwest.</v>
      </c>
      <c r="F192" s="385" t="str">
        <f t="shared" si="161"/>
        <v>Faza oper.</v>
      </c>
      <c r="G192" s="385" t="str">
        <f t="shared" si="161"/>
        <v>Faza oper.</v>
      </c>
      <c r="H192" s="385" t="str">
        <f t="shared" si="161"/>
        <v>Faza oper.</v>
      </c>
      <c r="I192" s="385" t="str">
        <f t="shared" si="161"/>
        <v>Faza oper.</v>
      </c>
      <c r="J192" s="385" t="str">
        <f t="shared" si="161"/>
        <v>Faza oper.</v>
      </c>
      <c r="K192" s="385" t="str">
        <f t="shared" si="161"/>
        <v>Faza oper.</v>
      </c>
      <c r="L192" s="385" t="str">
        <f t="shared" si="161"/>
        <v>Faza oper.</v>
      </c>
      <c r="M192" s="385" t="str">
        <f t="shared" si="161"/>
        <v>Faza oper.</v>
      </c>
      <c r="N192" s="385" t="str">
        <f t="shared" si="161"/>
        <v>Faza oper.</v>
      </c>
      <c r="O192" s="385" t="str">
        <f t="shared" si="161"/>
        <v>Faza oper.</v>
      </c>
      <c r="P192" s="385" t="str">
        <f t="shared" si="161"/>
        <v>Faza oper.</v>
      </c>
      <c r="Q192" s="385" t="str">
        <f t="shared" si="161"/>
        <v>Faza oper.</v>
      </c>
      <c r="R192" s="385" t="str">
        <f t="shared" si="161"/>
        <v>Faza oper.</v>
      </c>
      <c r="S192" s="385" t="str">
        <f t="shared" si="161"/>
        <v/>
      </c>
      <c r="T192" s="385" t="str">
        <f t="shared" si="161"/>
        <v/>
      </c>
      <c r="U192" s="385" t="str">
        <f t="shared" si="161"/>
        <v/>
      </c>
      <c r="V192" s="385" t="str">
        <f t="shared" si="161"/>
        <v/>
      </c>
      <c r="W192" s="385" t="str">
        <f t="shared" si="161"/>
        <v/>
      </c>
      <c r="X192" s="385" t="str">
        <f t="shared" si="161"/>
        <v/>
      </c>
      <c r="Y192" s="385" t="str">
        <f t="shared" si="161"/>
        <v/>
      </c>
      <c r="Z192" s="385" t="str">
        <f t="shared" si="161"/>
        <v/>
      </c>
      <c r="AA192" s="385" t="str">
        <f t="shared" si="161"/>
        <v/>
      </c>
      <c r="AB192" s="385" t="str">
        <f t="shared" si="161"/>
        <v/>
      </c>
      <c r="AC192" s="385" t="str">
        <f t="shared" si="161"/>
        <v/>
      </c>
      <c r="AD192" s="385" t="str">
        <f t="shared" si="161"/>
        <v/>
      </c>
      <c r="AE192" s="385" t="str">
        <f t="shared" si="161"/>
        <v/>
      </c>
      <c r="AF192" s="385" t="str">
        <f t="shared" si="161"/>
        <v/>
      </c>
      <c r="AG192" s="385" t="str">
        <f t="shared" si="161"/>
        <v/>
      </c>
    </row>
    <row r="193" spans="1:33" s="3" customFormat="1">
      <c r="A193" s="679"/>
      <c r="B193" s="681"/>
      <c r="C193" s="683"/>
      <c r="D193" s="33">
        <f t="shared" ref="D193:AG193" si="162">IF(G$81="","",G$81)</f>
        <v>2020</v>
      </c>
      <c r="E193" s="33">
        <f t="shared" si="162"/>
        <v>2021</v>
      </c>
      <c r="F193" s="33">
        <f t="shared" si="162"/>
        <v>2022</v>
      </c>
      <c r="G193" s="33">
        <f t="shared" si="162"/>
        <v>2023</v>
      </c>
      <c r="H193" s="33">
        <f t="shared" si="162"/>
        <v>2024</v>
      </c>
      <c r="I193" s="33">
        <f t="shared" si="162"/>
        <v>2025</v>
      </c>
      <c r="J193" s="33">
        <f t="shared" si="162"/>
        <v>2026</v>
      </c>
      <c r="K193" s="33">
        <f t="shared" si="162"/>
        <v>2027</v>
      </c>
      <c r="L193" s="33">
        <f t="shared" si="162"/>
        <v>2028</v>
      </c>
      <c r="M193" s="33">
        <f t="shared" si="162"/>
        <v>2029</v>
      </c>
      <c r="N193" s="33">
        <f t="shared" si="162"/>
        <v>2030</v>
      </c>
      <c r="O193" s="33">
        <f t="shared" si="162"/>
        <v>2031</v>
      </c>
      <c r="P193" s="33">
        <f t="shared" si="162"/>
        <v>2032</v>
      </c>
      <c r="Q193" s="33">
        <f t="shared" si="162"/>
        <v>2033</v>
      </c>
      <c r="R193" s="33">
        <f t="shared" si="162"/>
        <v>2034</v>
      </c>
      <c r="S193" s="33" t="str">
        <f t="shared" si="162"/>
        <v/>
      </c>
      <c r="T193" s="33" t="str">
        <f t="shared" si="162"/>
        <v/>
      </c>
      <c r="U193" s="33" t="str">
        <f t="shared" si="162"/>
        <v/>
      </c>
      <c r="V193" s="33" t="str">
        <f t="shared" si="162"/>
        <v/>
      </c>
      <c r="W193" s="33" t="str">
        <f t="shared" si="162"/>
        <v/>
      </c>
      <c r="X193" s="33" t="str">
        <f t="shared" si="162"/>
        <v/>
      </c>
      <c r="Y193" s="33" t="str">
        <f t="shared" si="162"/>
        <v/>
      </c>
      <c r="Z193" s="33" t="str">
        <f t="shared" si="162"/>
        <v/>
      </c>
      <c r="AA193" s="33" t="str">
        <f t="shared" si="162"/>
        <v/>
      </c>
      <c r="AB193" s="33" t="str">
        <f t="shared" si="162"/>
        <v/>
      </c>
      <c r="AC193" s="33" t="str">
        <f t="shared" si="162"/>
        <v/>
      </c>
      <c r="AD193" s="33" t="str">
        <f t="shared" si="162"/>
        <v/>
      </c>
      <c r="AE193" s="33" t="str">
        <f t="shared" si="162"/>
        <v/>
      </c>
      <c r="AF193" s="33" t="str">
        <f t="shared" si="162"/>
        <v/>
      </c>
      <c r="AG193" s="33" t="str">
        <f t="shared" si="162"/>
        <v/>
      </c>
    </row>
    <row r="194" spans="1:33" s="70" customFormat="1">
      <c r="A194" s="81">
        <v>1</v>
      </c>
      <c r="B194" s="10" t="s">
        <v>448</v>
      </c>
      <c r="C194" s="257">
        <f>SUM(D194:AG194)</f>
        <v>0</v>
      </c>
      <c r="D194" s="84" t="str">
        <f>IF(Dane!D145="","",Dane!D145)</f>
        <v/>
      </c>
      <c r="E194" s="389" t="str">
        <f>IF(Dane!E145="","",Dane!E145)</f>
        <v/>
      </c>
      <c r="F194" s="389" t="str">
        <f>IF(Dane!F145="","",Dane!F145)</f>
        <v/>
      </c>
      <c r="G194" s="389" t="str">
        <f>IF(Dane!G145="","",Dane!G145)</f>
        <v/>
      </c>
      <c r="H194" s="389" t="str">
        <f>IF(Dane!H145="","",Dane!H145)</f>
        <v/>
      </c>
      <c r="I194" s="389" t="str">
        <f>IF(Dane!I145="","",Dane!I145)</f>
        <v/>
      </c>
      <c r="J194" s="389" t="str">
        <f>IF(Dane!J145="","",Dane!J145)</f>
        <v/>
      </c>
      <c r="K194" s="389" t="str">
        <f>IF(Dane!K145="","",Dane!K145)</f>
        <v/>
      </c>
      <c r="L194" s="389" t="str">
        <f>IF(Dane!L145="","",Dane!L145)</f>
        <v/>
      </c>
      <c r="M194" s="389" t="str">
        <f>IF(Dane!M145="","",Dane!M145)</f>
        <v/>
      </c>
      <c r="N194" s="389" t="str">
        <f>IF(Dane!N145="","",Dane!N145)</f>
        <v/>
      </c>
      <c r="O194" s="389" t="str">
        <f>IF(Dane!O145="","",Dane!O145)</f>
        <v/>
      </c>
      <c r="P194" s="389" t="str">
        <f>IF(Dane!P145="","",Dane!P145)</f>
        <v/>
      </c>
      <c r="Q194" s="389" t="str">
        <f>IF(Dane!Q145="","",Dane!Q145)</f>
        <v/>
      </c>
      <c r="R194" s="389" t="str">
        <f>IF(Dane!R145="","",Dane!R145)</f>
        <v/>
      </c>
      <c r="S194" s="389" t="str">
        <f>IF(Dane!S145="","",Dane!S145)</f>
        <v/>
      </c>
      <c r="T194" s="389" t="str">
        <f>IF(Dane!T145="","",Dane!T145)</f>
        <v/>
      </c>
      <c r="U194" s="389" t="str">
        <f>IF(Dane!U145="","",Dane!U145)</f>
        <v/>
      </c>
      <c r="V194" s="389" t="str">
        <f>IF(Dane!V145="","",Dane!V145)</f>
        <v/>
      </c>
      <c r="W194" s="389" t="str">
        <f>IF(Dane!W145="","",Dane!W145)</f>
        <v/>
      </c>
      <c r="X194" s="389" t="str">
        <f>IF(Dane!X145="","",Dane!X145)</f>
        <v/>
      </c>
      <c r="Y194" s="389" t="str">
        <f>IF(Dane!Y145="","",Dane!Y145)</f>
        <v/>
      </c>
      <c r="Z194" s="389" t="str">
        <f>IF(Dane!Z145="","",Dane!Z145)</f>
        <v/>
      </c>
      <c r="AA194" s="389" t="str">
        <f>IF(Dane!AA145="","",Dane!AA145)</f>
        <v/>
      </c>
      <c r="AB194" s="389" t="str">
        <f>IF(Dane!AB145="","",Dane!AB145)</f>
        <v/>
      </c>
      <c r="AC194" s="389" t="str">
        <f>IF(Dane!AC145="","",Dane!AC145)</f>
        <v/>
      </c>
      <c r="AD194" s="389" t="str">
        <f>IF(Dane!AD145="","",Dane!AD145)</f>
        <v/>
      </c>
      <c r="AE194" s="389" t="str">
        <f>IF(Dane!AE145="","",Dane!AE145)</f>
        <v/>
      </c>
      <c r="AF194" s="389" t="str">
        <f>IF(Dane!AF145="","",Dane!AF145)</f>
        <v/>
      </c>
      <c r="AG194" s="389" t="str">
        <f>IF(Dane!AG145="","",Dane!AG145)</f>
        <v/>
      </c>
    </row>
    <row r="195" spans="1:33" s="70" customFormat="1">
      <c r="A195" s="85">
        <v>2</v>
      </c>
      <c r="B195" s="24" t="s">
        <v>449</v>
      </c>
      <c r="C195" s="258">
        <f>SUM(D195:AG195)</f>
        <v>0</v>
      </c>
      <c r="D195" s="89" t="str">
        <f>IF(Dane!D146="","",Dane!D146)</f>
        <v/>
      </c>
      <c r="E195" s="89" t="str">
        <f>IF(Dane!E146="","",Dane!E146)</f>
        <v/>
      </c>
      <c r="F195" s="89" t="str">
        <f>IF(Dane!F146="","",Dane!F146)</f>
        <v/>
      </c>
      <c r="G195" s="89" t="str">
        <f>IF(Dane!G146="","",Dane!G146)</f>
        <v/>
      </c>
      <c r="H195" s="89" t="str">
        <f>IF(Dane!H146="","",Dane!H146)</f>
        <v/>
      </c>
      <c r="I195" s="89" t="str">
        <f>IF(Dane!I146="","",Dane!I146)</f>
        <v/>
      </c>
      <c r="J195" s="89" t="str">
        <f>IF(Dane!J146="","",Dane!J146)</f>
        <v/>
      </c>
      <c r="K195" s="89" t="str">
        <f>IF(Dane!K146="","",Dane!K146)</f>
        <v/>
      </c>
      <c r="L195" s="89" t="str">
        <f>IF(Dane!L146="","",Dane!L146)</f>
        <v/>
      </c>
      <c r="M195" s="89" t="str">
        <f>IF(Dane!M146="","",Dane!M146)</f>
        <v/>
      </c>
      <c r="N195" s="89" t="str">
        <f>IF(Dane!N146="","",Dane!N146)</f>
        <v/>
      </c>
      <c r="O195" s="89" t="str">
        <f>IF(Dane!O146="","",Dane!O146)</f>
        <v/>
      </c>
      <c r="P195" s="89" t="str">
        <f>IF(Dane!P146="","",Dane!P146)</f>
        <v/>
      </c>
      <c r="Q195" s="89" t="str">
        <f>IF(Dane!Q146="","",Dane!Q146)</f>
        <v/>
      </c>
      <c r="R195" s="89" t="str">
        <f>IF(Dane!R146="","",Dane!R146)</f>
        <v/>
      </c>
      <c r="S195" s="89" t="str">
        <f>IF(Dane!S146="","",Dane!S146)</f>
        <v/>
      </c>
      <c r="T195" s="89" t="str">
        <f>IF(Dane!T146="","",Dane!T146)</f>
        <v/>
      </c>
      <c r="U195" s="89" t="str">
        <f>IF(Dane!U146="","",Dane!U146)</f>
        <v/>
      </c>
      <c r="V195" s="89" t="str">
        <f>IF(Dane!V146="","",Dane!V146)</f>
        <v/>
      </c>
      <c r="W195" s="89" t="str">
        <f>IF(Dane!W146="","",Dane!W146)</f>
        <v/>
      </c>
      <c r="X195" s="89" t="str">
        <f>IF(Dane!X146="","",Dane!X146)</f>
        <v/>
      </c>
      <c r="Y195" s="89" t="str">
        <f>IF(Dane!Y146="","",Dane!Y146)</f>
        <v/>
      </c>
      <c r="Z195" s="89" t="str">
        <f>IF(Dane!Z146="","",Dane!Z146)</f>
        <v/>
      </c>
      <c r="AA195" s="89" t="str">
        <f>IF(Dane!AA146="","",Dane!AA146)</f>
        <v/>
      </c>
      <c r="AB195" s="89" t="str">
        <f>IF(Dane!AB146="","",Dane!AB146)</f>
        <v/>
      </c>
      <c r="AC195" s="89" t="str">
        <f>IF(Dane!AC146="","",Dane!AC146)</f>
        <v/>
      </c>
      <c r="AD195" s="89" t="str">
        <f>IF(Dane!AD146="","",Dane!AD146)</f>
        <v/>
      </c>
      <c r="AE195" s="89" t="str">
        <f>IF(Dane!AE146="","",Dane!AE146)</f>
        <v/>
      </c>
      <c r="AF195" s="89" t="str">
        <f>IF(Dane!AF146="","",Dane!AF146)</f>
        <v/>
      </c>
      <c r="AG195" s="89" t="str">
        <f>IF(Dane!AG146="","",Dane!AG146)</f>
        <v/>
      </c>
    </row>
    <row r="196" spans="1:33" s="70" customFormat="1">
      <c r="A196" s="85">
        <v>3</v>
      </c>
      <c r="B196" s="24" t="s">
        <v>450</v>
      </c>
      <c r="C196" s="258">
        <f>SUM(D196:AG196)</f>
        <v>0</v>
      </c>
      <c r="D196" s="89" t="str">
        <f>IF(Dane!D147="","",Dane!D147)</f>
        <v/>
      </c>
      <c r="E196" s="89" t="str">
        <f>IF(Dane!E147="","",Dane!E147)</f>
        <v/>
      </c>
      <c r="F196" s="89" t="str">
        <f>IF(Dane!F147="","",Dane!F147)</f>
        <v/>
      </c>
      <c r="G196" s="89" t="str">
        <f>IF(Dane!G147="","",Dane!G147)</f>
        <v/>
      </c>
      <c r="H196" s="89" t="str">
        <f>IF(Dane!H147="","",Dane!H147)</f>
        <v/>
      </c>
      <c r="I196" s="89" t="str">
        <f>IF(Dane!I147="","",Dane!I147)</f>
        <v/>
      </c>
      <c r="J196" s="89" t="str">
        <f>IF(Dane!J147="","",Dane!J147)</f>
        <v/>
      </c>
      <c r="K196" s="89" t="str">
        <f>IF(Dane!K147="","",Dane!K147)</f>
        <v/>
      </c>
      <c r="L196" s="89" t="str">
        <f>IF(Dane!L147="","",Dane!L147)</f>
        <v/>
      </c>
      <c r="M196" s="89" t="str">
        <f>IF(Dane!M147="","",Dane!M147)</f>
        <v/>
      </c>
      <c r="N196" s="89" t="str">
        <f>IF(Dane!N147="","",Dane!N147)</f>
        <v/>
      </c>
      <c r="O196" s="89" t="str">
        <f>IF(Dane!O147="","",Dane!O147)</f>
        <v/>
      </c>
      <c r="P196" s="89" t="str">
        <f>IF(Dane!P147="","",Dane!P147)</f>
        <v/>
      </c>
      <c r="Q196" s="89" t="str">
        <f>IF(Dane!Q147="","",Dane!Q147)</f>
        <v/>
      </c>
      <c r="R196" s="89" t="str">
        <f>IF(Dane!R147="","",Dane!R147)</f>
        <v/>
      </c>
      <c r="S196" s="89" t="str">
        <f>IF(Dane!S147="","",Dane!S147)</f>
        <v/>
      </c>
      <c r="T196" s="89" t="str">
        <f>IF(Dane!T147="","",Dane!T147)</f>
        <v/>
      </c>
      <c r="U196" s="89" t="str">
        <f>IF(Dane!U147="","",Dane!U147)</f>
        <v/>
      </c>
      <c r="V196" s="89" t="str">
        <f>IF(Dane!V147="","",Dane!V147)</f>
        <v/>
      </c>
      <c r="W196" s="89" t="str">
        <f>IF(Dane!W147="","",Dane!W147)</f>
        <v/>
      </c>
      <c r="X196" s="89" t="str">
        <f>IF(Dane!X147="","",Dane!X147)</f>
        <v/>
      </c>
      <c r="Y196" s="89" t="str">
        <f>IF(Dane!Y147="","",Dane!Y147)</f>
        <v/>
      </c>
      <c r="Z196" s="89" t="str">
        <f>IF(Dane!Z147="","",Dane!Z147)</f>
        <v/>
      </c>
      <c r="AA196" s="89" t="str">
        <f>IF(Dane!AA147="","",Dane!AA147)</f>
        <v/>
      </c>
      <c r="AB196" s="89" t="str">
        <f>IF(Dane!AB147="","",Dane!AB147)</f>
        <v/>
      </c>
      <c r="AC196" s="89" t="str">
        <f>IF(Dane!AC147="","",Dane!AC147)</f>
        <v/>
      </c>
      <c r="AD196" s="89" t="str">
        <f>IF(Dane!AD147="","",Dane!AD147)</f>
        <v/>
      </c>
      <c r="AE196" s="89" t="str">
        <f>IF(Dane!AE147="","",Dane!AE147)</f>
        <v/>
      </c>
      <c r="AF196" s="89" t="str">
        <f>IF(Dane!AF147="","",Dane!AF147)</f>
        <v/>
      </c>
      <c r="AG196" s="89" t="str">
        <f>IF(Dane!AG147="","",Dane!AG147)</f>
        <v/>
      </c>
    </row>
    <row r="197" spans="1:33" s="374" customFormat="1" ht="24" customHeight="1">
      <c r="A197" s="373" t="s">
        <v>132</v>
      </c>
      <c r="B197" s="374" t="s">
        <v>133</v>
      </c>
    </row>
    <row r="198" spans="1:33" s="396" customFormat="1" ht="19.5" customHeight="1">
      <c r="A198" s="395" t="s">
        <v>22</v>
      </c>
      <c r="B198" s="396" t="s">
        <v>97</v>
      </c>
    </row>
    <row r="199" spans="1:33" s="8" customFormat="1">
      <c r="A199" s="678" t="s">
        <v>10</v>
      </c>
      <c r="B199" s="680" t="s">
        <v>206</v>
      </c>
      <c r="C199" s="682" t="s">
        <v>0</v>
      </c>
      <c r="D199" s="385" t="str">
        <f t="shared" ref="D199:AG199" si="163">IF(G$80="","",G$80)</f>
        <v>Faza inwest.</v>
      </c>
      <c r="E199" s="385" t="str">
        <f t="shared" si="163"/>
        <v>Faza inwest.</v>
      </c>
      <c r="F199" s="385" t="str">
        <f t="shared" si="163"/>
        <v>Faza oper.</v>
      </c>
      <c r="G199" s="385" t="str">
        <f t="shared" si="163"/>
        <v>Faza oper.</v>
      </c>
      <c r="H199" s="385" t="str">
        <f t="shared" si="163"/>
        <v>Faza oper.</v>
      </c>
      <c r="I199" s="385" t="str">
        <f t="shared" si="163"/>
        <v>Faza oper.</v>
      </c>
      <c r="J199" s="385" t="str">
        <f t="shared" si="163"/>
        <v>Faza oper.</v>
      </c>
      <c r="K199" s="385" t="str">
        <f t="shared" si="163"/>
        <v>Faza oper.</v>
      </c>
      <c r="L199" s="385" t="str">
        <f t="shared" si="163"/>
        <v>Faza oper.</v>
      </c>
      <c r="M199" s="385" t="str">
        <f t="shared" si="163"/>
        <v>Faza oper.</v>
      </c>
      <c r="N199" s="385" t="str">
        <f t="shared" si="163"/>
        <v>Faza oper.</v>
      </c>
      <c r="O199" s="385" t="str">
        <f t="shared" si="163"/>
        <v>Faza oper.</v>
      </c>
      <c r="P199" s="385" t="str">
        <f t="shared" si="163"/>
        <v>Faza oper.</v>
      </c>
      <c r="Q199" s="385" t="str">
        <f t="shared" si="163"/>
        <v>Faza oper.</v>
      </c>
      <c r="R199" s="385" t="str">
        <f t="shared" si="163"/>
        <v>Faza oper.</v>
      </c>
      <c r="S199" s="385" t="str">
        <f t="shared" si="163"/>
        <v/>
      </c>
      <c r="T199" s="385" t="str">
        <f t="shared" si="163"/>
        <v/>
      </c>
      <c r="U199" s="385" t="str">
        <f t="shared" si="163"/>
        <v/>
      </c>
      <c r="V199" s="385" t="str">
        <f t="shared" si="163"/>
        <v/>
      </c>
      <c r="W199" s="385" t="str">
        <f t="shared" si="163"/>
        <v/>
      </c>
      <c r="X199" s="385" t="str">
        <f t="shared" si="163"/>
        <v/>
      </c>
      <c r="Y199" s="385" t="str">
        <f t="shared" si="163"/>
        <v/>
      </c>
      <c r="Z199" s="385" t="str">
        <f t="shared" si="163"/>
        <v/>
      </c>
      <c r="AA199" s="385" t="str">
        <f t="shared" si="163"/>
        <v/>
      </c>
      <c r="AB199" s="385" t="str">
        <f t="shared" si="163"/>
        <v/>
      </c>
      <c r="AC199" s="385" t="str">
        <f t="shared" si="163"/>
        <v/>
      </c>
      <c r="AD199" s="385" t="str">
        <f t="shared" si="163"/>
        <v/>
      </c>
      <c r="AE199" s="385" t="str">
        <f t="shared" si="163"/>
        <v/>
      </c>
      <c r="AF199" s="385" t="str">
        <f t="shared" si="163"/>
        <v/>
      </c>
      <c r="AG199" s="385" t="str">
        <f t="shared" si="163"/>
        <v/>
      </c>
    </row>
    <row r="200" spans="1:33" s="8" customFormat="1">
      <c r="A200" s="679"/>
      <c r="B200" s="681"/>
      <c r="C200" s="683"/>
      <c r="D200" s="33">
        <f t="shared" ref="D200:AG200" si="164">IF(G$81="","",G$81)</f>
        <v>2020</v>
      </c>
      <c r="E200" s="33">
        <f t="shared" si="164"/>
        <v>2021</v>
      </c>
      <c r="F200" s="33">
        <f t="shared" si="164"/>
        <v>2022</v>
      </c>
      <c r="G200" s="33">
        <f t="shared" si="164"/>
        <v>2023</v>
      </c>
      <c r="H200" s="33">
        <f t="shared" si="164"/>
        <v>2024</v>
      </c>
      <c r="I200" s="33">
        <f t="shared" si="164"/>
        <v>2025</v>
      </c>
      <c r="J200" s="33">
        <f t="shared" si="164"/>
        <v>2026</v>
      </c>
      <c r="K200" s="33">
        <f t="shared" si="164"/>
        <v>2027</v>
      </c>
      <c r="L200" s="33">
        <f t="shared" si="164"/>
        <v>2028</v>
      </c>
      <c r="M200" s="33">
        <f t="shared" si="164"/>
        <v>2029</v>
      </c>
      <c r="N200" s="33">
        <f t="shared" si="164"/>
        <v>2030</v>
      </c>
      <c r="O200" s="33">
        <f t="shared" si="164"/>
        <v>2031</v>
      </c>
      <c r="P200" s="33">
        <f t="shared" si="164"/>
        <v>2032</v>
      </c>
      <c r="Q200" s="33">
        <f t="shared" si="164"/>
        <v>2033</v>
      </c>
      <c r="R200" s="33">
        <f t="shared" si="164"/>
        <v>2034</v>
      </c>
      <c r="S200" s="33" t="str">
        <f t="shared" si="164"/>
        <v/>
      </c>
      <c r="T200" s="33" t="str">
        <f t="shared" si="164"/>
        <v/>
      </c>
      <c r="U200" s="33" t="str">
        <f t="shared" si="164"/>
        <v/>
      </c>
      <c r="V200" s="33" t="str">
        <f t="shared" si="164"/>
        <v/>
      </c>
      <c r="W200" s="33" t="str">
        <f t="shared" si="164"/>
        <v/>
      </c>
      <c r="X200" s="33" t="str">
        <f t="shared" si="164"/>
        <v/>
      </c>
      <c r="Y200" s="33" t="str">
        <f t="shared" si="164"/>
        <v/>
      </c>
      <c r="Z200" s="33" t="str">
        <f t="shared" si="164"/>
        <v/>
      </c>
      <c r="AA200" s="33" t="str">
        <f t="shared" si="164"/>
        <v/>
      </c>
      <c r="AB200" s="33" t="str">
        <f t="shared" si="164"/>
        <v/>
      </c>
      <c r="AC200" s="33" t="str">
        <f t="shared" si="164"/>
        <v/>
      </c>
      <c r="AD200" s="33" t="str">
        <f t="shared" si="164"/>
        <v/>
      </c>
      <c r="AE200" s="33" t="str">
        <f t="shared" si="164"/>
        <v/>
      </c>
      <c r="AF200" s="33" t="str">
        <f t="shared" si="164"/>
        <v/>
      </c>
      <c r="AG200" s="33" t="str">
        <f t="shared" si="164"/>
        <v/>
      </c>
    </row>
    <row r="201" spans="1:33" s="69" customFormat="1">
      <c r="A201" s="81">
        <v>1</v>
      </c>
      <c r="B201" s="178" t="s">
        <v>98</v>
      </c>
      <c r="C201" s="83" t="s">
        <v>1</v>
      </c>
      <c r="D201" s="84" t="str">
        <f>IF(Dane!D152="","",Dane!D152)</f>
        <v/>
      </c>
      <c r="E201" s="84" t="str">
        <f>IF(Dane!E152="","",Dane!E152)</f>
        <v/>
      </c>
      <c r="F201" s="84" t="str">
        <f>IF(Dane!F152="","",Dane!F152)</f>
        <v/>
      </c>
      <c r="G201" s="84" t="str">
        <f>IF(Dane!G152="","",Dane!G152)</f>
        <v/>
      </c>
      <c r="H201" s="84" t="str">
        <f>IF(Dane!H152="","",Dane!H152)</f>
        <v/>
      </c>
      <c r="I201" s="84" t="str">
        <f>IF(Dane!I152="","",Dane!I152)</f>
        <v/>
      </c>
      <c r="J201" s="84" t="str">
        <f>IF(Dane!J152="","",Dane!J152)</f>
        <v/>
      </c>
      <c r="K201" s="84" t="str">
        <f>IF(Dane!K152="","",Dane!K152)</f>
        <v/>
      </c>
      <c r="L201" s="84" t="str">
        <f>IF(Dane!L152="","",Dane!L152)</f>
        <v/>
      </c>
      <c r="M201" s="84" t="str">
        <f>IF(Dane!M152="","",Dane!M152)</f>
        <v/>
      </c>
      <c r="N201" s="84" t="str">
        <f>IF(Dane!N152="","",Dane!N152)</f>
        <v/>
      </c>
      <c r="O201" s="84" t="str">
        <f>IF(Dane!O152="","",Dane!O152)</f>
        <v/>
      </c>
      <c r="P201" s="84" t="str">
        <f>IF(Dane!P152="","",Dane!P152)</f>
        <v/>
      </c>
      <c r="Q201" s="84" t="str">
        <f>IF(Dane!Q152="","",Dane!Q152)</f>
        <v/>
      </c>
      <c r="R201" s="84" t="str">
        <f>IF(Dane!R152="","",Dane!R152)</f>
        <v/>
      </c>
      <c r="S201" s="84" t="str">
        <f>IF(Dane!S152="","",Dane!S152)</f>
        <v/>
      </c>
      <c r="T201" s="84" t="str">
        <f>IF(Dane!T152="","",Dane!T152)</f>
        <v/>
      </c>
      <c r="U201" s="84" t="str">
        <f>IF(Dane!U152="","",Dane!U152)</f>
        <v/>
      </c>
      <c r="V201" s="84" t="str">
        <f>IF(Dane!V152="","",Dane!V152)</f>
        <v/>
      </c>
      <c r="W201" s="84" t="str">
        <f>IF(Dane!W152="","",Dane!W152)</f>
        <v/>
      </c>
      <c r="X201" s="84" t="str">
        <f>IF(Dane!X152="","",Dane!X152)</f>
        <v/>
      </c>
      <c r="Y201" s="84" t="str">
        <f>IF(Dane!Y152="","",Dane!Y152)</f>
        <v/>
      </c>
      <c r="Z201" s="84" t="str">
        <f>IF(Dane!Z152="","",Dane!Z152)</f>
        <v/>
      </c>
      <c r="AA201" s="84" t="str">
        <f>IF(Dane!AA152="","",Dane!AA152)</f>
        <v/>
      </c>
      <c r="AB201" s="84" t="str">
        <f>IF(Dane!AB152="","",Dane!AB152)</f>
        <v/>
      </c>
      <c r="AC201" s="84" t="str">
        <f>IF(Dane!AC152="","",Dane!AC152)</f>
        <v/>
      </c>
      <c r="AD201" s="84" t="str">
        <f>IF(Dane!AD152="","",Dane!AD152)</f>
        <v/>
      </c>
      <c r="AE201" s="84" t="str">
        <f>IF(Dane!AE152="","",Dane!AE152)</f>
        <v/>
      </c>
      <c r="AF201" s="84" t="str">
        <f>IF(Dane!AF152="","",Dane!AF152)</f>
        <v/>
      </c>
      <c r="AG201" s="84" t="str">
        <f>IF(Dane!AG152="","",Dane!AG152)</f>
        <v/>
      </c>
    </row>
    <row r="202" spans="1:33" s="69" customFormat="1">
      <c r="A202" s="85">
        <v>2</v>
      </c>
      <c r="B202" s="111" t="s">
        <v>101</v>
      </c>
      <c r="C202" s="87" t="s">
        <v>1</v>
      </c>
      <c r="D202" s="88" t="str">
        <f>IF(Dane!D153="","",Dane!D153)</f>
        <v/>
      </c>
      <c r="E202" s="88" t="str">
        <f>IF(Dane!E153="","",Dane!E153)</f>
        <v/>
      </c>
      <c r="F202" s="88" t="str">
        <f>IF(Dane!F153="","",Dane!F153)</f>
        <v/>
      </c>
      <c r="G202" s="88" t="str">
        <f>IF(Dane!G153="","",Dane!G153)</f>
        <v/>
      </c>
      <c r="H202" s="88" t="str">
        <f>IF(Dane!H153="","",Dane!H153)</f>
        <v/>
      </c>
      <c r="I202" s="88" t="str">
        <f>IF(Dane!I153="","",Dane!I153)</f>
        <v/>
      </c>
      <c r="J202" s="88" t="str">
        <f>IF(Dane!J153="","",Dane!J153)</f>
        <v/>
      </c>
      <c r="K202" s="88" t="str">
        <f>IF(Dane!K153="","",Dane!K153)</f>
        <v/>
      </c>
      <c r="L202" s="88" t="str">
        <f>IF(Dane!L153="","",Dane!L153)</f>
        <v/>
      </c>
      <c r="M202" s="88" t="str">
        <f>IF(Dane!M153="","",Dane!M153)</f>
        <v/>
      </c>
      <c r="N202" s="88" t="str">
        <f>IF(Dane!N153="","",Dane!N153)</f>
        <v/>
      </c>
      <c r="O202" s="88" t="str">
        <f>IF(Dane!O153="","",Dane!O153)</f>
        <v/>
      </c>
      <c r="P202" s="88" t="str">
        <f>IF(Dane!P153="","",Dane!P153)</f>
        <v/>
      </c>
      <c r="Q202" s="88" t="str">
        <f>IF(Dane!Q153="","",Dane!Q153)</f>
        <v/>
      </c>
      <c r="R202" s="88" t="str">
        <f>IF(Dane!R153="","",Dane!R153)</f>
        <v/>
      </c>
      <c r="S202" s="88" t="str">
        <f>IF(Dane!S153="","",Dane!S153)</f>
        <v/>
      </c>
      <c r="T202" s="88" t="str">
        <f>IF(Dane!T153="","",Dane!T153)</f>
        <v/>
      </c>
      <c r="U202" s="88" t="str">
        <f>IF(Dane!U153="","",Dane!U153)</f>
        <v/>
      </c>
      <c r="V202" s="88" t="str">
        <f>IF(Dane!V153="","",Dane!V153)</f>
        <v/>
      </c>
      <c r="W202" s="88" t="str">
        <f>IF(Dane!W153="","",Dane!W153)</f>
        <v/>
      </c>
      <c r="X202" s="88" t="str">
        <f>IF(Dane!X153="","",Dane!X153)</f>
        <v/>
      </c>
      <c r="Y202" s="88" t="str">
        <f>IF(Dane!Y153="","",Dane!Y153)</f>
        <v/>
      </c>
      <c r="Z202" s="88" t="str">
        <f>IF(Dane!Z153="","",Dane!Z153)</f>
        <v/>
      </c>
      <c r="AA202" s="88" t="str">
        <f>IF(Dane!AA153="","",Dane!AA153)</f>
        <v/>
      </c>
      <c r="AB202" s="88" t="str">
        <f>IF(Dane!AB153="","",Dane!AB153)</f>
        <v/>
      </c>
      <c r="AC202" s="88" t="str">
        <f>IF(Dane!AC153="","",Dane!AC153)</f>
        <v/>
      </c>
      <c r="AD202" s="88" t="str">
        <f>IF(Dane!AD153="","",Dane!AD153)</f>
        <v/>
      </c>
      <c r="AE202" s="88" t="str">
        <f>IF(Dane!AE153="","",Dane!AE153)</f>
        <v/>
      </c>
      <c r="AF202" s="88" t="str">
        <f>IF(Dane!AF153="","",Dane!AF153)</f>
        <v/>
      </c>
      <c r="AG202" s="88" t="str">
        <f>IF(Dane!AG153="","",Dane!AG153)</f>
        <v/>
      </c>
    </row>
    <row r="203" spans="1:33" s="69" customFormat="1">
      <c r="A203" s="85">
        <v>3</v>
      </c>
      <c r="B203" s="111" t="s">
        <v>102</v>
      </c>
      <c r="C203" s="87" t="s">
        <v>1</v>
      </c>
      <c r="D203" s="88" t="str">
        <f>IF(Dane!D154="","",Dane!D154)</f>
        <v/>
      </c>
      <c r="E203" s="88" t="str">
        <f>IF(Dane!E154="","",Dane!E154)</f>
        <v/>
      </c>
      <c r="F203" s="88" t="str">
        <f>IF(Dane!F154="","",Dane!F154)</f>
        <v/>
      </c>
      <c r="G203" s="88" t="str">
        <f>IF(Dane!G154="","",Dane!G154)</f>
        <v/>
      </c>
      <c r="H203" s="88" t="str">
        <f>IF(Dane!H154="","",Dane!H154)</f>
        <v/>
      </c>
      <c r="I203" s="88" t="str">
        <f>IF(Dane!I154="","",Dane!I154)</f>
        <v/>
      </c>
      <c r="J203" s="88" t="str">
        <f>IF(Dane!J154="","",Dane!J154)</f>
        <v/>
      </c>
      <c r="K203" s="88" t="str">
        <f>IF(Dane!K154="","",Dane!K154)</f>
        <v/>
      </c>
      <c r="L203" s="88" t="str">
        <f>IF(Dane!L154="","",Dane!L154)</f>
        <v/>
      </c>
      <c r="M203" s="88" t="str">
        <f>IF(Dane!M154="","",Dane!M154)</f>
        <v/>
      </c>
      <c r="N203" s="88" t="str">
        <f>IF(Dane!N154="","",Dane!N154)</f>
        <v/>
      </c>
      <c r="O203" s="88" t="str">
        <f>IF(Dane!O154="","",Dane!O154)</f>
        <v/>
      </c>
      <c r="P203" s="88" t="str">
        <f>IF(Dane!P154="","",Dane!P154)</f>
        <v/>
      </c>
      <c r="Q203" s="88" t="str">
        <f>IF(Dane!Q154="","",Dane!Q154)</f>
        <v/>
      </c>
      <c r="R203" s="88" t="str">
        <f>IF(Dane!R154="","",Dane!R154)</f>
        <v/>
      </c>
      <c r="S203" s="88" t="str">
        <f>IF(Dane!S154="","",Dane!S154)</f>
        <v/>
      </c>
      <c r="T203" s="88" t="str">
        <f>IF(Dane!T154="","",Dane!T154)</f>
        <v/>
      </c>
      <c r="U203" s="88" t="str">
        <f>IF(Dane!U154="","",Dane!U154)</f>
        <v/>
      </c>
      <c r="V203" s="88" t="str">
        <f>IF(Dane!V154="","",Dane!V154)</f>
        <v/>
      </c>
      <c r="W203" s="88" t="str">
        <f>IF(Dane!W154="","",Dane!W154)</f>
        <v/>
      </c>
      <c r="X203" s="88" t="str">
        <f>IF(Dane!X154="","",Dane!X154)</f>
        <v/>
      </c>
      <c r="Y203" s="88" t="str">
        <f>IF(Dane!Y154="","",Dane!Y154)</f>
        <v/>
      </c>
      <c r="Z203" s="88" t="str">
        <f>IF(Dane!Z154="","",Dane!Z154)</f>
        <v/>
      </c>
      <c r="AA203" s="88" t="str">
        <f>IF(Dane!AA154="","",Dane!AA154)</f>
        <v/>
      </c>
      <c r="AB203" s="88" t="str">
        <f>IF(Dane!AB154="","",Dane!AB154)</f>
        <v/>
      </c>
      <c r="AC203" s="88" t="str">
        <f>IF(Dane!AC154="","",Dane!AC154)</f>
        <v/>
      </c>
      <c r="AD203" s="88" t="str">
        <f>IF(Dane!AD154="","",Dane!AD154)</f>
        <v/>
      </c>
      <c r="AE203" s="88" t="str">
        <f>IF(Dane!AE154="","",Dane!AE154)</f>
        <v/>
      </c>
      <c r="AF203" s="88" t="str">
        <f>IF(Dane!AF154="","",Dane!AF154)</f>
        <v/>
      </c>
      <c r="AG203" s="88" t="str">
        <f>IF(Dane!AG154="","",Dane!AG154)</f>
        <v/>
      </c>
    </row>
    <row r="204" spans="1:33" s="69" customFormat="1">
      <c r="A204" s="85">
        <v>4</v>
      </c>
      <c r="B204" s="111" t="s">
        <v>56</v>
      </c>
      <c r="C204" s="87" t="s">
        <v>1</v>
      </c>
      <c r="D204" s="88" t="str">
        <f>IF(Dane!D155="","",Dane!D155)</f>
        <v/>
      </c>
      <c r="E204" s="88" t="str">
        <f>IF(Dane!E155="","",Dane!E155)</f>
        <v/>
      </c>
      <c r="F204" s="88" t="str">
        <f>IF(Dane!F155="","",Dane!F155)</f>
        <v/>
      </c>
      <c r="G204" s="88" t="str">
        <f>IF(Dane!G155="","",Dane!G155)</f>
        <v/>
      </c>
      <c r="H204" s="88" t="str">
        <f>IF(Dane!H155="","",Dane!H155)</f>
        <v/>
      </c>
      <c r="I204" s="88" t="str">
        <f>IF(Dane!I155="","",Dane!I155)</f>
        <v/>
      </c>
      <c r="J204" s="88" t="str">
        <f>IF(Dane!J155="","",Dane!J155)</f>
        <v/>
      </c>
      <c r="K204" s="88" t="str">
        <f>IF(Dane!K155="","",Dane!K155)</f>
        <v/>
      </c>
      <c r="L204" s="88" t="str">
        <f>IF(Dane!L155="","",Dane!L155)</f>
        <v/>
      </c>
      <c r="M204" s="88" t="str">
        <f>IF(Dane!M155="","",Dane!M155)</f>
        <v/>
      </c>
      <c r="N204" s="88" t="str">
        <f>IF(Dane!N155="","",Dane!N155)</f>
        <v/>
      </c>
      <c r="O204" s="88" t="str">
        <f>IF(Dane!O155="","",Dane!O155)</f>
        <v/>
      </c>
      <c r="P204" s="88" t="str">
        <f>IF(Dane!P155="","",Dane!P155)</f>
        <v/>
      </c>
      <c r="Q204" s="88" t="str">
        <f>IF(Dane!Q155="","",Dane!Q155)</f>
        <v/>
      </c>
      <c r="R204" s="88" t="str">
        <f>IF(Dane!R155="","",Dane!R155)</f>
        <v/>
      </c>
      <c r="S204" s="88" t="str">
        <f>IF(Dane!S155="","",Dane!S155)</f>
        <v/>
      </c>
      <c r="T204" s="88" t="str">
        <f>IF(Dane!T155="","",Dane!T155)</f>
        <v/>
      </c>
      <c r="U204" s="88" t="str">
        <f>IF(Dane!U155="","",Dane!U155)</f>
        <v/>
      </c>
      <c r="V204" s="88" t="str">
        <f>IF(Dane!V155="","",Dane!V155)</f>
        <v/>
      </c>
      <c r="W204" s="88" t="str">
        <f>IF(Dane!W155="","",Dane!W155)</f>
        <v/>
      </c>
      <c r="X204" s="88" t="str">
        <f>IF(Dane!X155="","",Dane!X155)</f>
        <v/>
      </c>
      <c r="Y204" s="88" t="str">
        <f>IF(Dane!Y155="","",Dane!Y155)</f>
        <v/>
      </c>
      <c r="Z204" s="88" t="str">
        <f>IF(Dane!Z155="","",Dane!Z155)</f>
        <v/>
      </c>
      <c r="AA204" s="88" t="str">
        <f>IF(Dane!AA155="","",Dane!AA155)</f>
        <v/>
      </c>
      <c r="AB204" s="88" t="str">
        <f>IF(Dane!AB155="","",Dane!AB155)</f>
        <v/>
      </c>
      <c r="AC204" s="88" t="str">
        <f>IF(Dane!AC155="","",Dane!AC155)</f>
        <v/>
      </c>
      <c r="AD204" s="88" t="str">
        <f>IF(Dane!AD155="","",Dane!AD155)</f>
        <v/>
      </c>
      <c r="AE204" s="88" t="str">
        <f>IF(Dane!AE155="","",Dane!AE155)</f>
        <v/>
      </c>
      <c r="AF204" s="88" t="str">
        <f>IF(Dane!AF155="","",Dane!AF155)</f>
        <v/>
      </c>
      <c r="AG204" s="88" t="str">
        <f>IF(Dane!AG155="","",Dane!AG155)</f>
        <v/>
      </c>
    </row>
    <row r="205" spans="1:33" s="69" customFormat="1">
      <c r="A205" s="85">
        <v>5</v>
      </c>
      <c r="B205" s="111" t="s">
        <v>99</v>
      </c>
      <c r="C205" s="87" t="s">
        <v>1</v>
      </c>
      <c r="D205" s="88" t="str">
        <f>IF(Dane!D156="","",Dane!D156)</f>
        <v/>
      </c>
      <c r="E205" s="88" t="str">
        <f>IF(Dane!E156="","",Dane!E156)</f>
        <v/>
      </c>
      <c r="F205" s="88" t="str">
        <f>IF(Dane!F156="","",Dane!F156)</f>
        <v/>
      </c>
      <c r="G205" s="88" t="str">
        <f>IF(Dane!G156="","",Dane!G156)</f>
        <v/>
      </c>
      <c r="H205" s="88" t="str">
        <f>IF(Dane!H156="","",Dane!H156)</f>
        <v/>
      </c>
      <c r="I205" s="88" t="str">
        <f>IF(Dane!I156="","",Dane!I156)</f>
        <v/>
      </c>
      <c r="J205" s="88" t="str">
        <f>IF(Dane!J156="","",Dane!J156)</f>
        <v/>
      </c>
      <c r="K205" s="88" t="str">
        <f>IF(Dane!K156="","",Dane!K156)</f>
        <v/>
      </c>
      <c r="L205" s="88" t="str">
        <f>IF(Dane!L156="","",Dane!L156)</f>
        <v/>
      </c>
      <c r="M205" s="88" t="str">
        <f>IF(Dane!M156="","",Dane!M156)</f>
        <v/>
      </c>
      <c r="N205" s="88" t="str">
        <f>IF(Dane!N156="","",Dane!N156)</f>
        <v/>
      </c>
      <c r="O205" s="88" t="str">
        <f>IF(Dane!O156="","",Dane!O156)</f>
        <v/>
      </c>
      <c r="P205" s="88" t="str">
        <f>IF(Dane!P156="","",Dane!P156)</f>
        <v/>
      </c>
      <c r="Q205" s="88" t="str">
        <f>IF(Dane!Q156="","",Dane!Q156)</f>
        <v/>
      </c>
      <c r="R205" s="88" t="str">
        <f>IF(Dane!R156="","",Dane!R156)</f>
        <v/>
      </c>
      <c r="S205" s="88" t="str">
        <f>IF(Dane!S156="","",Dane!S156)</f>
        <v/>
      </c>
      <c r="T205" s="88" t="str">
        <f>IF(Dane!T156="","",Dane!T156)</f>
        <v/>
      </c>
      <c r="U205" s="88" t="str">
        <f>IF(Dane!U156="","",Dane!U156)</f>
        <v/>
      </c>
      <c r="V205" s="88" t="str">
        <f>IF(Dane!V156="","",Dane!V156)</f>
        <v/>
      </c>
      <c r="W205" s="88" t="str">
        <f>IF(Dane!W156="","",Dane!W156)</f>
        <v/>
      </c>
      <c r="X205" s="88" t="str">
        <f>IF(Dane!X156="","",Dane!X156)</f>
        <v/>
      </c>
      <c r="Y205" s="88" t="str">
        <f>IF(Dane!Y156="","",Dane!Y156)</f>
        <v/>
      </c>
      <c r="Z205" s="88" t="str">
        <f>IF(Dane!Z156="","",Dane!Z156)</f>
        <v/>
      </c>
      <c r="AA205" s="88" t="str">
        <f>IF(Dane!AA156="","",Dane!AA156)</f>
        <v/>
      </c>
      <c r="AB205" s="88" t="str">
        <f>IF(Dane!AB156="","",Dane!AB156)</f>
        <v/>
      </c>
      <c r="AC205" s="88" t="str">
        <f>IF(Dane!AC156="","",Dane!AC156)</f>
        <v/>
      </c>
      <c r="AD205" s="88" t="str">
        <f>IF(Dane!AD156="","",Dane!AD156)</f>
        <v/>
      </c>
      <c r="AE205" s="88" t="str">
        <f>IF(Dane!AE156="","",Dane!AE156)</f>
        <v/>
      </c>
      <c r="AF205" s="88" t="str">
        <f>IF(Dane!AF156="","",Dane!AF156)</f>
        <v/>
      </c>
      <c r="AG205" s="88" t="str">
        <f>IF(Dane!AG156="","",Dane!AG156)</f>
        <v/>
      </c>
    </row>
    <row r="206" spans="1:33" s="69" customFormat="1">
      <c r="A206" s="85">
        <v>6</v>
      </c>
      <c r="B206" s="111" t="s">
        <v>100</v>
      </c>
      <c r="C206" s="87" t="s">
        <v>1</v>
      </c>
      <c r="D206" s="88" t="str">
        <f>IF(Dane!D157="","",Dane!D157)</f>
        <v/>
      </c>
      <c r="E206" s="88" t="str">
        <f>IF(Dane!E157="","",Dane!E157)</f>
        <v/>
      </c>
      <c r="F206" s="88" t="str">
        <f>IF(Dane!F157="","",Dane!F157)</f>
        <v/>
      </c>
      <c r="G206" s="88" t="str">
        <f>IF(Dane!G157="","",Dane!G157)</f>
        <v/>
      </c>
      <c r="H206" s="88" t="str">
        <f>IF(Dane!H157="","",Dane!H157)</f>
        <v/>
      </c>
      <c r="I206" s="88" t="str">
        <f>IF(Dane!I157="","",Dane!I157)</f>
        <v/>
      </c>
      <c r="J206" s="88" t="str">
        <f>IF(Dane!J157="","",Dane!J157)</f>
        <v/>
      </c>
      <c r="K206" s="88" t="str">
        <f>IF(Dane!K157="","",Dane!K157)</f>
        <v/>
      </c>
      <c r="L206" s="88" t="str">
        <f>IF(Dane!L157="","",Dane!L157)</f>
        <v/>
      </c>
      <c r="M206" s="88" t="str">
        <f>IF(Dane!M157="","",Dane!M157)</f>
        <v/>
      </c>
      <c r="N206" s="88" t="str">
        <f>IF(Dane!N157="","",Dane!N157)</f>
        <v/>
      </c>
      <c r="O206" s="88" t="str">
        <f>IF(Dane!O157="","",Dane!O157)</f>
        <v/>
      </c>
      <c r="P206" s="88" t="str">
        <f>IF(Dane!P157="","",Dane!P157)</f>
        <v/>
      </c>
      <c r="Q206" s="88" t="str">
        <f>IF(Dane!Q157="","",Dane!Q157)</f>
        <v/>
      </c>
      <c r="R206" s="88" t="str">
        <f>IF(Dane!R157="","",Dane!R157)</f>
        <v/>
      </c>
      <c r="S206" s="88" t="str">
        <f>IF(Dane!S157="","",Dane!S157)</f>
        <v/>
      </c>
      <c r="T206" s="88" t="str">
        <f>IF(Dane!T157="","",Dane!T157)</f>
        <v/>
      </c>
      <c r="U206" s="88" t="str">
        <f>IF(Dane!U157="","",Dane!U157)</f>
        <v/>
      </c>
      <c r="V206" s="88" t="str">
        <f>IF(Dane!V157="","",Dane!V157)</f>
        <v/>
      </c>
      <c r="W206" s="88" t="str">
        <f>IF(Dane!W157="","",Dane!W157)</f>
        <v/>
      </c>
      <c r="X206" s="88" t="str">
        <f>IF(Dane!X157="","",Dane!X157)</f>
        <v/>
      </c>
      <c r="Y206" s="88" t="str">
        <f>IF(Dane!Y157="","",Dane!Y157)</f>
        <v/>
      </c>
      <c r="Z206" s="88" t="str">
        <f>IF(Dane!Z157="","",Dane!Z157)</f>
        <v/>
      </c>
      <c r="AA206" s="88" t="str">
        <f>IF(Dane!AA157="","",Dane!AA157)</f>
        <v/>
      </c>
      <c r="AB206" s="88" t="str">
        <f>IF(Dane!AB157="","",Dane!AB157)</f>
        <v/>
      </c>
      <c r="AC206" s="88" t="str">
        <f>IF(Dane!AC157="","",Dane!AC157)</f>
        <v/>
      </c>
      <c r="AD206" s="88" t="str">
        <f>IF(Dane!AD157="","",Dane!AD157)</f>
        <v/>
      </c>
      <c r="AE206" s="88" t="str">
        <f>IF(Dane!AE157="","",Dane!AE157)</f>
        <v/>
      </c>
      <c r="AF206" s="88" t="str">
        <f>IF(Dane!AF157="","",Dane!AF157)</f>
        <v/>
      </c>
      <c r="AG206" s="88" t="str">
        <f>IF(Dane!AG157="","",Dane!AG157)</f>
        <v/>
      </c>
    </row>
    <row r="207" spans="1:33" s="69" customFormat="1">
      <c r="A207" s="85">
        <v>7</v>
      </c>
      <c r="B207" s="111" t="s">
        <v>103</v>
      </c>
      <c r="C207" s="87" t="s">
        <v>1</v>
      </c>
      <c r="D207" s="88" t="str">
        <f>IF(Dane!D158="","",Dane!D158)</f>
        <v/>
      </c>
      <c r="E207" s="88" t="str">
        <f>IF(Dane!E158="","",Dane!E158)</f>
        <v/>
      </c>
      <c r="F207" s="88" t="str">
        <f>IF(Dane!F158="","",Dane!F158)</f>
        <v/>
      </c>
      <c r="G207" s="88" t="str">
        <f>IF(Dane!G158="","",Dane!G158)</f>
        <v/>
      </c>
      <c r="H207" s="88" t="str">
        <f>IF(Dane!H158="","",Dane!H158)</f>
        <v/>
      </c>
      <c r="I207" s="88" t="str">
        <f>IF(Dane!I158="","",Dane!I158)</f>
        <v/>
      </c>
      <c r="J207" s="88" t="str">
        <f>IF(Dane!J158="","",Dane!J158)</f>
        <v/>
      </c>
      <c r="K207" s="88" t="str">
        <f>IF(Dane!K158="","",Dane!K158)</f>
        <v/>
      </c>
      <c r="L207" s="88" t="str">
        <f>IF(Dane!L158="","",Dane!L158)</f>
        <v/>
      </c>
      <c r="M207" s="88" t="str">
        <f>IF(Dane!M158="","",Dane!M158)</f>
        <v/>
      </c>
      <c r="N207" s="88" t="str">
        <f>IF(Dane!N158="","",Dane!N158)</f>
        <v/>
      </c>
      <c r="O207" s="88" t="str">
        <f>IF(Dane!O158="","",Dane!O158)</f>
        <v/>
      </c>
      <c r="P207" s="88" t="str">
        <f>IF(Dane!P158="","",Dane!P158)</f>
        <v/>
      </c>
      <c r="Q207" s="88" t="str">
        <f>IF(Dane!Q158="","",Dane!Q158)</f>
        <v/>
      </c>
      <c r="R207" s="88" t="str">
        <f>IF(Dane!R158="","",Dane!R158)</f>
        <v/>
      </c>
      <c r="S207" s="88" t="str">
        <f>IF(Dane!S158="","",Dane!S158)</f>
        <v/>
      </c>
      <c r="T207" s="88" t="str">
        <f>IF(Dane!T158="","",Dane!T158)</f>
        <v/>
      </c>
      <c r="U207" s="88" t="str">
        <f>IF(Dane!U158="","",Dane!U158)</f>
        <v/>
      </c>
      <c r="V207" s="88" t="str">
        <f>IF(Dane!V158="","",Dane!V158)</f>
        <v/>
      </c>
      <c r="W207" s="88" t="str">
        <f>IF(Dane!W158="","",Dane!W158)</f>
        <v/>
      </c>
      <c r="X207" s="88" t="str">
        <f>IF(Dane!X158="","",Dane!X158)</f>
        <v/>
      </c>
      <c r="Y207" s="88" t="str">
        <f>IF(Dane!Y158="","",Dane!Y158)</f>
        <v/>
      </c>
      <c r="Z207" s="88" t="str">
        <f>IF(Dane!Z158="","",Dane!Z158)</f>
        <v/>
      </c>
      <c r="AA207" s="88" t="str">
        <f>IF(Dane!AA158="","",Dane!AA158)</f>
        <v/>
      </c>
      <c r="AB207" s="88" t="str">
        <f>IF(Dane!AB158="","",Dane!AB158)</f>
        <v/>
      </c>
      <c r="AC207" s="88" t="str">
        <f>IF(Dane!AC158="","",Dane!AC158)</f>
        <v/>
      </c>
      <c r="AD207" s="88" t="str">
        <f>IF(Dane!AD158="","",Dane!AD158)</f>
        <v/>
      </c>
      <c r="AE207" s="88" t="str">
        <f>IF(Dane!AE158="","",Dane!AE158)</f>
        <v/>
      </c>
      <c r="AF207" s="88" t="str">
        <f>IF(Dane!AF158="","",Dane!AF158)</f>
        <v/>
      </c>
      <c r="AG207" s="88" t="str">
        <f>IF(Dane!AG158="","",Dane!AG158)</f>
        <v/>
      </c>
    </row>
    <row r="208" spans="1:33" s="70" customFormat="1">
      <c r="A208" s="85">
        <v>8</v>
      </c>
      <c r="B208" s="111" t="s">
        <v>104</v>
      </c>
      <c r="C208" s="87" t="s">
        <v>1</v>
      </c>
      <c r="D208" s="88" t="str">
        <f>IF(Dane!D159="","",Dane!D159)</f>
        <v/>
      </c>
      <c r="E208" s="88" t="str">
        <f>IF(Dane!E159="","",Dane!E159)</f>
        <v/>
      </c>
      <c r="F208" s="88" t="str">
        <f>IF(Dane!F159="","",Dane!F159)</f>
        <v/>
      </c>
      <c r="G208" s="88" t="str">
        <f>IF(Dane!G159="","",Dane!G159)</f>
        <v/>
      </c>
      <c r="H208" s="88" t="str">
        <f>IF(Dane!H159="","",Dane!H159)</f>
        <v/>
      </c>
      <c r="I208" s="88" t="str">
        <f>IF(Dane!I159="","",Dane!I159)</f>
        <v/>
      </c>
      <c r="J208" s="88" t="str">
        <f>IF(Dane!J159="","",Dane!J159)</f>
        <v/>
      </c>
      <c r="K208" s="88" t="str">
        <f>IF(Dane!K159="","",Dane!K159)</f>
        <v/>
      </c>
      <c r="L208" s="88" t="str">
        <f>IF(Dane!L159="","",Dane!L159)</f>
        <v/>
      </c>
      <c r="M208" s="88" t="str">
        <f>IF(Dane!M159="","",Dane!M159)</f>
        <v/>
      </c>
      <c r="N208" s="88" t="str">
        <f>IF(Dane!N159="","",Dane!N159)</f>
        <v/>
      </c>
      <c r="O208" s="88" t="str">
        <f>IF(Dane!O159="","",Dane!O159)</f>
        <v/>
      </c>
      <c r="P208" s="88" t="str">
        <f>IF(Dane!P159="","",Dane!P159)</f>
        <v/>
      </c>
      <c r="Q208" s="88" t="str">
        <f>IF(Dane!Q159="","",Dane!Q159)</f>
        <v/>
      </c>
      <c r="R208" s="88" t="str">
        <f>IF(Dane!R159="","",Dane!R159)</f>
        <v/>
      </c>
      <c r="S208" s="88" t="str">
        <f>IF(Dane!S159="","",Dane!S159)</f>
        <v/>
      </c>
      <c r="T208" s="88" t="str">
        <f>IF(Dane!T159="","",Dane!T159)</f>
        <v/>
      </c>
      <c r="U208" s="88" t="str">
        <f>IF(Dane!U159="","",Dane!U159)</f>
        <v/>
      </c>
      <c r="V208" s="88" t="str">
        <f>IF(Dane!V159="","",Dane!V159)</f>
        <v/>
      </c>
      <c r="W208" s="88" t="str">
        <f>IF(Dane!W159="","",Dane!W159)</f>
        <v/>
      </c>
      <c r="X208" s="88" t="str">
        <f>IF(Dane!X159="","",Dane!X159)</f>
        <v/>
      </c>
      <c r="Y208" s="88" t="str">
        <f>IF(Dane!Y159="","",Dane!Y159)</f>
        <v/>
      </c>
      <c r="Z208" s="88" t="str">
        <f>IF(Dane!Z159="","",Dane!Z159)</f>
        <v/>
      </c>
      <c r="AA208" s="88" t="str">
        <f>IF(Dane!AA159="","",Dane!AA159)</f>
        <v/>
      </c>
      <c r="AB208" s="88" t="str">
        <f>IF(Dane!AB159="","",Dane!AB159)</f>
        <v/>
      </c>
      <c r="AC208" s="88" t="str">
        <f>IF(Dane!AC159="","",Dane!AC159)</f>
        <v/>
      </c>
      <c r="AD208" s="88" t="str">
        <f>IF(Dane!AD159="","",Dane!AD159)</f>
        <v/>
      </c>
      <c r="AE208" s="88" t="str">
        <f>IF(Dane!AE159="","",Dane!AE159)</f>
        <v/>
      </c>
      <c r="AF208" s="88" t="str">
        <f>IF(Dane!AF159="","",Dane!AF159)</f>
        <v/>
      </c>
      <c r="AG208" s="88" t="str">
        <f>IF(Dane!AG159="","",Dane!AG159)</f>
        <v/>
      </c>
    </row>
    <row r="209" spans="1:33" s="112" customFormat="1">
      <c r="A209" s="261" t="s">
        <v>175</v>
      </c>
      <c r="B209" s="262" t="s">
        <v>178</v>
      </c>
      <c r="C209" s="263" t="s">
        <v>1</v>
      </c>
      <c r="D209" s="525" t="str">
        <f>IF(Dane!D160="","",Dane!D160)</f>
        <v/>
      </c>
      <c r="E209" s="525" t="str">
        <f>IF(Dane!E160="","",Dane!E160)</f>
        <v/>
      </c>
      <c r="F209" s="525" t="str">
        <f>IF(Dane!F160="","",Dane!F160)</f>
        <v/>
      </c>
      <c r="G209" s="525" t="str">
        <f>IF(Dane!G160="","",Dane!G160)</f>
        <v/>
      </c>
      <c r="H209" s="525" t="str">
        <f>IF(Dane!H160="","",Dane!H160)</f>
        <v/>
      </c>
      <c r="I209" s="525" t="str">
        <f>IF(Dane!I160="","",Dane!I160)</f>
        <v/>
      </c>
      <c r="J209" s="525" t="str">
        <f>IF(Dane!J160="","",Dane!J160)</f>
        <v/>
      </c>
      <c r="K209" s="525" t="str">
        <f>IF(Dane!K160="","",Dane!K160)</f>
        <v/>
      </c>
      <c r="L209" s="525" t="str">
        <f>IF(Dane!L160="","",Dane!L160)</f>
        <v/>
      </c>
      <c r="M209" s="525" t="str">
        <f>IF(Dane!M160="","",Dane!M160)</f>
        <v/>
      </c>
      <c r="N209" s="525" t="str">
        <f>IF(Dane!N160="","",Dane!N160)</f>
        <v/>
      </c>
      <c r="O209" s="525" t="str">
        <f>IF(Dane!O160="","",Dane!O160)</f>
        <v/>
      </c>
      <c r="P209" s="525" t="str">
        <f>IF(Dane!P160="","",Dane!P160)</f>
        <v/>
      </c>
      <c r="Q209" s="525" t="str">
        <f>IF(Dane!Q160="","",Dane!Q160)</f>
        <v/>
      </c>
      <c r="R209" s="525" t="str">
        <f>IF(Dane!R160="","",Dane!R160)</f>
        <v/>
      </c>
      <c r="S209" s="525" t="str">
        <f>IF(Dane!S160="","",Dane!S160)</f>
        <v/>
      </c>
      <c r="T209" s="525" t="str">
        <f>IF(Dane!T160="","",Dane!T160)</f>
        <v/>
      </c>
      <c r="U209" s="525" t="str">
        <f>IF(Dane!U160="","",Dane!U160)</f>
        <v/>
      </c>
      <c r="V209" s="525" t="str">
        <f>IF(Dane!V160="","",Dane!V160)</f>
        <v/>
      </c>
      <c r="W209" s="525" t="str">
        <f>IF(Dane!W160="","",Dane!W160)</f>
        <v/>
      </c>
      <c r="X209" s="525" t="str">
        <f>IF(Dane!X160="","",Dane!X160)</f>
        <v/>
      </c>
      <c r="Y209" s="525" t="str">
        <f>IF(Dane!Y160="","",Dane!Y160)</f>
        <v/>
      </c>
      <c r="Z209" s="525" t="str">
        <f>IF(Dane!Z160="","",Dane!Z160)</f>
        <v/>
      </c>
      <c r="AA209" s="525" t="str">
        <f>IF(Dane!AA160="","",Dane!AA160)</f>
        <v/>
      </c>
      <c r="AB209" s="525" t="str">
        <f>IF(Dane!AB160="","",Dane!AB160)</f>
        <v/>
      </c>
      <c r="AC209" s="525" t="str">
        <f>IF(Dane!AC160="","",Dane!AC160)</f>
        <v/>
      </c>
      <c r="AD209" s="525" t="str">
        <f>IF(Dane!AD160="","",Dane!AD160)</f>
        <v/>
      </c>
      <c r="AE209" s="525" t="str">
        <f>IF(Dane!AE160="","",Dane!AE160)</f>
        <v/>
      </c>
      <c r="AF209" s="525" t="str">
        <f>IF(Dane!AF160="","",Dane!AF160)</f>
        <v/>
      </c>
      <c r="AG209" s="525" t="str">
        <f>IF(Dane!AG160="","",Dane!AG160)</f>
        <v/>
      </c>
    </row>
    <row r="210" spans="1:33" s="75" customFormat="1">
      <c r="A210" s="120" t="s">
        <v>176</v>
      </c>
      <c r="B210" s="264" t="s">
        <v>177</v>
      </c>
      <c r="C210" s="121" t="s">
        <v>1</v>
      </c>
      <c r="D210" s="74">
        <f t="shared" ref="D210:AG210" si="165">IF(G$80="","",IF($D$18="Tak",SUM(D$209),IF($D$18="Nie",0,IF($D$18="Częściowo",SUM(D$209)*SUM($D$19),""))))</f>
        <v>0</v>
      </c>
      <c r="E210" s="74">
        <f t="shared" si="165"/>
        <v>0</v>
      </c>
      <c r="F210" s="74">
        <f t="shared" si="165"/>
        <v>0</v>
      </c>
      <c r="G210" s="74">
        <f t="shared" si="165"/>
        <v>0</v>
      </c>
      <c r="H210" s="74">
        <f t="shared" si="165"/>
        <v>0</v>
      </c>
      <c r="I210" s="74">
        <f t="shared" si="165"/>
        <v>0</v>
      </c>
      <c r="J210" s="74">
        <f t="shared" si="165"/>
        <v>0</v>
      </c>
      <c r="K210" s="74">
        <f t="shared" si="165"/>
        <v>0</v>
      </c>
      <c r="L210" s="74">
        <f t="shared" si="165"/>
        <v>0</v>
      </c>
      <c r="M210" s="74">
        <f t="shared" si="165"/>
        <v>0</v>
      </c>
      <c r="N210" s="74">
        <f t="shared" si="165"/>
        <v>0</v>
      </c>
      <c r="O210" s="74">
        <f t="shared" si="165"/>
        <v>0</v>
      </c>
      <c r="P210" s="74">
        <f t="shared" si="165"/>
        <v>0</v>
      </c>
      <c r="Q210" s="74">
        <f t="shared" si="165"/>
        <v>0</v>
      </c>
      <c r="R210" s="74">
        <f t="shared" si="165"/>
        <v>0</v>
      </c>
      <c r="S210" s="74" t="str">
        <f t="shared" si="165"/>
        <v/>
      </c>
      <c r="T210" s="74" t="str">
        <f t="shared" si="165"/>
        <v/>
      </c>
      <c r="U210" s="74" t="str">
        <f t="shared" si="165"/>
        <v/>
      </c>
      <c r="V210" s="74" t="str">
        <f t="shared" si="165"/>
        <v/>
      </c>
      <c r="W210" s="74" t="str">
        <f t="shared" si="165"/>
        <v/>
      </c>
      <c r="X210" s="74" t="str">
        <f t="shared" si="165"/>
        <v/>
      </c>
      <c r="Y210" s="74" t="str">
        <f t="shared" si="165"/>
        <v/>
      </c>
      <c r="Z210" s="74" t="str">
        <f t="shared" si="165"/>
        <v/>
      </c>
      <c r="AA210" s="74" t="str">
        <f t="shared" si="165"/>
        <v/>
      </c>
      <c r="AB210" s="74" t="str">
        <f t="shared" si="165"/>
        <v/>
      </c>
      <c r="AC210" s="74" t="str">
        <f t="shared" si="165"/>
        <v/>
      </c>
      <c r="AD210" s="74" t="str">
        <f t="shared" si="165"/>
        <v/>
      </c>
      <c r="AE210" s="74" t="str">
        <f t="shared" si="165"/>
        <v/>
      </c>
      <c r="AF210" s="74" t="str">
        <f t="shared" si="165"/>
        <v/>
      </c>
      <c r="AG210" s="74" t="str">
        <f t="shared" si="165"/>
        <v/>
      </c>
    </row>
    <row r="211" spans="1:33" s="75" customFormat="1">
      <c r="A211" s="120">
        <v>10</v>
      </c>
      <c r="B211" s="264" t="s">
        <v>143</v>
      </c>
      <c r="C211" s="121" t="s">
        <v>1</v>
      </c>
      <c r="D211" s="132">
        <f>IF(G$80="","",SUM(D$205,D$206)*D$51)</f>
        <v>0</v>
      </c>
      <c r="E211" s="132">
        <f t="shared" ref="E211:AG211" si="166">IF(H$80="","",SUM(E$205,E$206)*E$51)</f>
        <v>0</v>
      </c>
      <c r="F211" s="132">
        <f t="shared" si="166"/>
        <v>0</v>
      </c>
      <c r="G211" s="132">
        <f t="shared" si="166"/>
        <v>0</v>
      </c>
      <c r="H211" s="132">
        <f t="shared" si="166"/>
        <v>0</v>
      </c>
      <c r="I211" s="132">
        <f t="shared" si="166"/>
        <v>0</v>
      </c>
      <c r="J211" s="132">
        <f t="shared" si="166"/>
        <v>0</v>
      </c>
      <c r="K211" s="132">
        <f t="shared" si="166"/>
        <v>0</v>
      </c>
      <c r="L211" s="132">
        <f t="shared" si="166"/>
        <v>0</v>
      </c>
      <c r="M211" s="132">
        <f t="shared" si="166"/>
        <v>0</v>
      </c>
      <c r="N211" s="132">
        <f t="shared" si="166"/>
        <v>0</v>
      </c>
      <c r="O211" s="132">
        <f t="shared" si="166"/>
        <v>0</v>
      </c>
      <c r="P211" s="132">
        <f t="shared" si="166"/>
        <v>0</v>
      </c>
      <c r="Q211" s="132">
        <f t="shared" si="166"/>
        <v>0</v>
      </c>
      <c r="R211" s="132">
        <f t="shared" si="166"/>
        <v>0</v>
      </c>
      <c r="S211" s="132" t="str">
        <f t="shared" si="166"/>
        <v/>
      </c>
      <c r="T211" s="132" t="str">
        <f t="shared" si="166"/>
        <v/>
      </c>
      <c r="U211" s="132" t="str">
        <f t="shared" si="166"/>
        <v/>
      </c>
      <c r="V211" s="132" t="str">
        <f t="shared" si="166"/>
        <v/>
      </c>
      <c r="W211" s="132" t="str">
        <f t="shared" si="166"/>
        <v/>
      </c>
      <c r="X211" s="132" t="str">
        <f t="shared" si="166"/>
        <v/>
      </c>
      <c r="Y211" s="132" t="str">
        <f t="shared" si="166"/>
        <v/>
      </c>
      <c r="Z211" s="132" t="str">
        <f t="shared" si="166"/>
        <v/>
      </c>
      <c r="AA211" s="132" t="str">
        <f t="shared" si="166"/>
        <v/>
      </c>
      <c r="AB211" s="132" t="str">
        <f t="shared" si="166"/>
        <v/>
      </c>
      <c r="AC211" s="132" t="str">
        <f t="shared" si="166"/>
        <v/>
      </c>
      <c r="AD211" s="132" t="str">
        <f t="shared" si="166"/>
        <v/>
      </c>
      <c r="AE211" s="132" t="str">
        <f t="shared" si="166"/>
        <v/>
      </c>
      <c r="AF211" s="132" t="str">
        <f t="shared" si="166"/>
        <v/>
      </c>
      <c r="AG211" s="132" t="str">
        <f t="shared" si="166"/>
        <v/>
      </c>
    </row>
    <row r="212" spans="1:33" s="253" customFormat="1">
      <c r="A212" s="45">
        <v>11</v>
      </c>
      <c r="B212" s="265" t="s">
        <v>173</v>
      </c>
      <c r="C212" s="148" t="s">
        <v>1</v>
      </c>
      <c r="D212" s="266">
        <f>IF(G$80="","",SUM(D$201:D$204,D$207:D$208,D$211)*(1+SUM($C$542)))</f>
        <v>0</v>
      </c>
      <c r="E212" s="266">
        <f>IF(H$80="","",SUM(E$201:E$204,E$207:E$208,E$211)*(1+SUM($C$542)))</f>
        <v>0</v>
      </c>
      <c r="F212" s="266">
        <f t="shared" ref="F212:AG212" si="167">IF(I$80="","",SUM(F$201:F$204,F$207:F$208,F$211)*(1+SUM($C$542)))</f>
        <v>0</v>
      </c>
      <c r="G212" s="266">
        <f t="shared" si="167"/>
        <v>0</v>
      </c>
      <c r="H212" s="266">
        <f t="shared" si="167"/>
        <v>0</v>
      </c>
      <c r="I212" s="266">
        <f t="shared" si="167"/>
        <v>0</v>
      </c>
      <c r="J212" s="266">
        <f t="shared" si="167"/>
        <v>0</v>
      </c>
      <c r="K212" s="266">
        <f t="shared" si="167"/>
        <v>0</v>
      </c>
      <c r="L212" s="266">
        <f t="shared" si="167"/>
        <v>0</v>
      </c>
      <c r="M212" s="266">
        <f t="shared" si="167"/>
        <v>0</v>
      </c>
      <c r="N212" s="266">
        <f t="shared" si="167"/>
        <v>0</v>
      </c>
      <c r="O212" s="266">
        <f t="shared" si="167"/>
        <v>0</v>
      </c>
      <c r="P212" s="266">
        <f t="shared" si="167"/>
        <v>0</v>
      </c>
      <c r="Q212" s="266">
        <f t="shared" si="167"/>
        <v>0</v>
      </c>
      <c r="R212" s="266">
        <f t="shared" si="167"/>
        <v>0</v>
      </c>
      <c r="S212" s="266" t="str">
        <f t="shared" si="167"/>
        <v/>
      </c>
      <c r="T212" s="266" t="str">
        <f t="shared" si="167"/>
        <v/>
      </c>
      <c r="U212" s="266" t="str">
        <f t="shared" si="167"/>
        <v/>
      </c>
      <c r="V212" s="266" t="str">
        <f t="shared" si="167"/>
        <v/>
      </c>
      <c r="W212" s="266" t="str">
        <f t="shared" si="167"/>
        <v/>
      </c>
      <c r="X212" s="266" t="str">
        <f t="shared" si="167"/>
        <v/>
      </c>
      <c r="Y212" s="266" t="str">
        <f t="shared" si="167"/>
        <v/>
      </c>
      <c r="Z212" s="266" t="str">
        <f t="shared" si="167"/>
        <v/>
      </c>
      <c r="AA212" s="266" t="str">
        <f t="shared" si="167"/>
        <v/>
      </c>
      <c r="AB212" s="266" t="str">
        <f t="shared" si="167"/>
        <v/>
      </c>
      <c r="AC212" s="266" t="str">
        <f t="shared" si="167"/>
        <v/>
      </c>
      <c r="AD212" s="266" t="str">
        <f t="shared" si="167"/>
        <v/>
      </c>
      <c r="AE212" s="266" t="str">
        <f t="shared" si="167"/>
        <v/>
      </c>
      <c r="AF212" s="266" t="str">
        <f t="shared" si="167"/>
        <v/>
      </c>
      <c r="AG212" s="266" t="str">
        <f t="shared" si="167"/>
        <v/>
      </c>
    </row>
    <row r="213" spans="1:33" s="269" customFormat="1">
      <c r="A213" s="397">
        <v>12</v>
      </c>
      <c r="B213" s="241" t="str">
        <f>CONCATENATE("Koszty operacyjne bez projektu do analizy finansowej –",$E$18)</f>
        <v>Koszty operacyjne bez projektu do analizy finansowej – w cenach brutto</v>
      </c>
      <c r="C213" s="300" t="s">
        <v>1</v>
      </c>
      <c r="D213" s="398">
        <f>IF(G$80="","",SUM(D$212)+SUM(D$210)*(1+SUM($C$542)))</f>
        <v>0</v>
      </c>
      <c r="E213" s="398">
        <f>IF(H$80="","",SUM(E$212)+SUM(E$210)*(1+SUM($C$542)))</f>
        <v>0</v>
      </c>
      <c r="F213" s="398">
        <f t="shared" ref="F213:AG213" si="168">IF(I$80="","",SUM(F$212)+SUM(F$210)*(1+SUM($C$542)))</f>
        <v>0</v>
      </c>
      <c r="G213" s="398">
        <f t="shared" si="168"/>
        <v>0</v>
      </c>
      <c r="H213" s="398">
        <f t="shared" si="168"/>
        <v>0</v>
      </c>
      <c r="I213" s="398">
        <f t="shared" si="168"/>
        <v>0</v>
      </c>
      <c r="J213" s="398">
        <f t="shared" si="168"/>
        <v>0</v>
      </c>
      <c r="K213" s="398">
        <f t="shared" si="168"/>
        <v>0</v>
      </c>
      <c r="L213" s="398">
        <f t="shared" si="168"/>
        <v>0</v>
      </c>
      <c r="M213" s="398">
        <f t="shared" si="168"/>
        <v>0</v>
      </c>
      <c r="N213" s="398">
        <f t="shared" si="168"/>
        <v>0</v>
      </c>
      <c r="O213" s="398">
        <f t="shared" si="168"/>
        <v>0</v>
      </c>
      <c r="P213" s="398">
        <f t="shared" si="168"/>
        <v>0</v>
      </c>
      <c r="Q213" s="398">
        <f t="shared" si="168"/>
        <v>0</v>
      </c>
      <c r="R213" s="398">
        <f t="shared" si="168"/>
        <v>0</v>
      </c>
      <c r="S213" s="398" t="str">
        <f t="shared" si="168"/>
        <v/>
      </c>
      <c r="T213" s="398" t="str">
        <f t="shared" si="168"/>
        <v/>
      </c>
      <c r="U213" s="398" t="str">
        <f t="shared" si="168"/>
        <v/>
      </c>
      <c r="V213" s="398" t="str">
        <f t="shared" si="168"/>
        <v/>
      </c>
      <c r="W213" s="398" t="str">
        <f t="shared" si="168"/>
        <v/>
      </c>
      <c r="X213" s="398" t="str">
        <f t="shared" si="168"/>
        <v/>
      </c>
      <c r="Y213" s="398" t="str">
        <f t="shared" si="168"/>
        <v/>
      </c>
      <c r="Z213" s="398" t="str">
        <f t="shared" si="168"/>
        <v/>
      </c>
      <c r="AA213" s="398" t="str">
        <f t="shared" si="168"/>
        <v/>
      </c>
      <c r="AB213" s="398" t="str">
        <f t="shared" si="168"/>
        <v/>
      </c>
      <c r="AC213" s="398" t="str">
        <f t="shared" si="168"/>
        <v/>
      </c>
      <c r="AD213" s="398" t="str">
        <f t="shared" si="168"/>
        <v/>
      </c>
      <c r="AE213" s="398" t="str">
        <f t="shared" si="168"/>
        <v/>
      </c>
      <c r="AF213" s="398" t="str">
        <f t="shared" si="168"/>
        <v/>
      </c>
      <c r="AG213" s="398" t="str">
        <f t="shared" si="168"/>
        <v/>
      </c>
    </row>
    <row r="214" spans="1:33" s="396" customFormat="1" ht="19.5" customHeight="1">
      <c r="A214" s="395"/>
      <c r="B214" s="396" t="s">
        <v>136</v>
      </c>
      <c r="D214" s="641"/>
      <c r="E214" s="641"/>
      <c r="F214" s="641"/>
      <c r="G214" s="641"/>
      <c r="H214" s="641"/>
      <c r="I214" s="641"/>
      <c r="J214" s="641"/>
      <c r="K214" s="641"/>
      <c r="L214" s="641"/>
      <c r="M214" s="641"/>
      <c r="N214" s="641"/>
      <c r="O214" s="641"/>
      <c r="P214" s="641"/>
      <c r="Q214" s="641"/>
      <c r="R214" s="641"/>
      <c r="S214" s="641"/>
      <c r="T214" s="641"/>
      <c r="U214" s="641"/>
      <c r="V214" s="641"/>
      <c r="W214" s="641"/>
      <c r="X214" s="641"/>
      <c r="Y214" s="641"/>
      <c r="Z214" s="641"/>
      <c r="AA214" s="641"/>
      <c r="AB214" s="641"/>
      <c r="AC214" s="641"/>
      <c r="AD214" s="641"/>
      <c r="AE214" s="641"/>
      <c r="AF214" s="641"/>
      <c r="AG214" s="641"/>
    </row>
    <row r="215" spans="1:33" s="8" customFormat="1">
      <c r="A215" s="678" t="s">
        <v>10</v>
      </c>
      <c r="B215" s="680" t="s">
        <v>207</v>
      </c>
      <c r="C215" s="682" t="s">
        <v>0</v>
      </c>
      <c r="D215" s="385" t="str">
        <f t="shared" ref="D215:AG215" si="169">IF(G$80="","",G$80)</f>
        <v>Faza inwest.</v>
      </c>
      <c r="E215" s="385" t="str">
        <f t="shared" si="169"/>
        <v>Faza inwest.</v>
      </c>
      <c r="F215" s="385" t="str">
        <f t="shared" si="169"/>
        <v>Faza oper.</v>
      </c>
      <c r="G215" s="385" t="str">
        <f t="shared" si="169"/>
        <v>Faza oper.</v>
      </c>
      <c r="H215" s="385" t="str">
        <f t="shared" si="169"/>
        <v>Faza oper.</v>
      </c>
      <c r="I215" s="385" t="str">
        <f t="shared" si="169"/>
        <v>Faza oper.</v>
      </c>
      <c r="J215" s="385" t="str">
        <f t="shared" si="169"/>
        <v>Faza oper.</v>
      </c>
      <c r="K215" s="385" t="str">
        <f t="shared" si="169"/>
        <v>Faza oper.</v>
      </c>
      <c r="L215" s="385" t="str">
        <f t="shared" si="169"/>
        <v>Faza oper.</v>
      </c>
      <c r="M215" s="385" t="str">
        <f t="shared" si="169"/>
        <v>Faza oper.</v>
      </c>
      <c r="N215" s="385" t="str">
        <f t="shared" si="169"/>
        <v>Faza oper.</v>
      </c>
      <c r="O215" s="385" t="str">
        <f t="shared" si="169"/>
        <v>Faza oper.</v>
      </c>
      <c r="P215" s="385" t="str">
        <f t="shared" si="169"/>
        <v>Faza oper.</v>
      </c>
      <c r="Q215" s="385" t="str">
        <f t="shared" si="169"/>
        <v>Faza oper.</v>
      </c>
      <c r="R215" s="385" t="str">
        <f t="shared" si="169"/>
        <v>Faza oper.</v>
      </c>
      <c r="S215" s="385" t="str">
        <f t="shared" si="169"/>
        <v/>
      </c>
      <c r="T215" s="385" t="str">
        <f t="shared" si="169"/>
        <v/>
      </c>
      <c r="U215" s="385" t="str">
        <f t="shared" si="169"/>
        <v/>
      </c>
      <c r="V215" s="385" t="str">
        <f t="shared" si="169"/>
        <v/>
      </c>
      <c r="W215" s="385" t="str">
        <f t="shared" si="169"/>
        <v/>
      </c>
      <c r="X215" s="385" t="str">
        <f t="shared" si="169"/>
        <v/>
      </c>
      <c r="Y215" s="385" t="str">
        <f t="shared" si="169"/>
        <v/>
      </c>
      <c r="Z215" s="385" t="str">
        <f t="shared" si="169"/>
        <v/>
      </c>
      <c r="AA215" s="385" t="str">
        <f t="shared" si="169"/>
        <v/>
      </c>
      <c r="AB215" s="385" t="str">
        <f t="shared" si="169"/>
        <v/>
      </c>
      <c r="AC215" s="385" t="str">
        <f t="shared" si="169"/>
        <v/>
      </c>
      <c r="AD215" s="385" t="str">
        <f t="shared" si="169"/>
        <v/>
      </c>
      <c r="AE215" s="385" t="str">
        <f t="shared" si="169"/>
        <v/>
      </c>
      <c r="AF215" s="385" t="str">
        <f t="shared" si="169"/>
        <v/>
      </c>
      <c r="AG215" s="385" t="str">
        <f t="shared" si="169"/>
        <v/>
      </c>
    </row>
    <row r="216" spans="1:33" s="8" customFormat="1">
      <c r="A216" s="679"/>
      <c r="B216" s="681"/>
      <c r="C216" s="683"/>
      <c r="D216" s="33">
        <f t="shared" ref="D216:AG216" si="170">IF(G$81="","",G$81)</f>
        <v>2020</v>
      </c>
      <c r="E216" s="33">
        <f t="shared" si="170"/>
        <v>2021</v>
      </c>
      <c r="F216" s="33">
        <f t="shared" si="170"/>
        <v>2022</v>
      </c>
      <c r="G216" s="33">
        <f t="shared" si="170"/>
        <v>2023</v>
      </c>
      <c r="H216" s="33">
        <f t="shared" si="170"/>
        <v>2024</v>
      </c>
      <c r="I216" s="33">
        <f t="shared" si="170"/>
        <v>2025</v>
      </c>
      <c r="J216" s="33">
        <f t="shared" si="170"/>
        <v>2026</v>
      </c>
      <c r="K216" s="33">
        <f t="shared" si="170"/>
        <v>2027</v>
      </c>
      <c r="L216" s="33">
        <f t="shared" si="170"/>
        <v>2028</v>
      </c>
      <c r="M216" s="33">
        <f t="shared" si="170"/>
        <v>2029</v>
      </c>
      <c r="N216" s="33">
        <f t="shared" si="170"/>
        <v>2030</v>
      </c>
      <c r="O216" s="33">
        <f t="shared" si="170"/>
        <v>2031</v>
      </c>
      <c r="P216" s="33">
        <f t="shared" si="170"/>
        <v>2032</v>
      </c>
      <c r="Q216" s="33">
        <f t="shared" si="170"/>
        <v>2033</v>
      </c>
      <c r="R216" s="33">
        <f t="shared" si="170"/>
        <v>2034</v>
      </c>
      <c r="S216" s="33" t="str">
        <f t="shared" si="170"/>
        <v/>
      </c>
      <c r="T216" s="33" t="str">
        <f t="shared" si="170"/>
        <v/>
      </c>
      <c r="U216" s="33" t="str">
        <f t="shared" si="170"/>
        <v/>
      </c>
      <c r="V216" s="33" t="str">
        <f t="shared" si="170"/>
        <v/>
      </c>
      <c r="W216" s="33" t="str">
        <f t="shared" si="170"/>
        <v/>
      </c>
      <c r="X216" s="33" t="str">
        <f t="shared" si="170"/>
        <v/>
      </c>
      <c r="Y216" s="33" t="str">
        <f t="shared" si="170"/>
        <v/>
      </c>
      <c r="Z216" s="33" t="str">
        <f t="shared" si="170"/>
        <v/>
      </c>
      <c r="AA216" s="33" t="str">
        <f t="shared" si="170"/>
        <v/>
      </c>
      <c r="AB216" s="33" t="str">
        <f t="shared" si="170"/>
        <v/>
      </c>
      <c r="AC216" s="33" t="str">
        <f t="shared" si="170"/>
        <v/>
      </c>
      <c r="AD216" s="33" t="str">
        <f t="shared" si="170"/>
        <v/>
      </c>
      <c r="AE216" s="33" t="str">
        <f t="shared" si="170"/>
        <v/>
      </c>
      <c r="AF216" s="33" t="str">
        <f t="shared" si="170"/>
        <v/>
      </c>
      <c r="AG216" s="33" t="str">
        <f t="shared" si="170"/>
        <v/>
      </c>
    </row>
    <row r="217" spans="1:33" s="69" customFormat="1">
      <c r="A217" s="81">
        <v>1</v>
      </c>
      <c r="B217" s="178" t="s">
        <v>170</v>
      </c>
      <c r="C217" s="83" t="s">
        <v>1</v>
      </c>
      <c r="D217" s="84" t="str">
        <f>IF(G$80="","",D$201)</f>
        <v/>
      </c>
      <c r="E217" s="84" t="str">
        <f t="shared" ref="E217:AG217" si="171">IF(H$80="","",E$201)</f>
        <v/>
      </c>
      <c r="F217" s="84" t="str">
        <f t="shared" si="171"/>
        <v/>
      </c>
      <c r="G217" s="84" t="str">
        <f t="shared" si="171"/>
        <v/>
      </c>
      <c r="H217" s="84" t="str">
        <f t="shared" si="171"/>
        <v/>
      </c>
      <c r="I217" s="84" t="str">
        <f t="shared" si="171"/>
        <v/>
      </c>
      <c r="J217" s="84" t="str">
        <f t="shared" si="171"/>
        <v/>
      </c>
      <c r="K217" s="84" t="str">
        <f t="shared" si="171"/>
        <v/>
      </c>
      <c r="L217" s="84" t="str">
        <f t="shared" si="171"/>
        <v/>
      </c>
      <c r="M217" s="84" t="str">
        <f t="shared" si="171"/>
        <v/>
      </c>
      <c r="N217" s="84" t="str">
        <f t="shared" si="171"/>
        <v/>
      </c>
      <c r="O217" s="84" t="str">
        <f t="shared" si="171"/>
        <v/>
      </c>
      <c r="P217" s="84" t="str">
        <f t="shared" si="171"/>
        <v/>
      </c>
      <c r="Q217" s="84" t="str">
        <f t="shared" si="171"/>
        <v/>
      </c>
      <c r="R217" s="84" t="str">
        <f t="shared" si="171"/>
        <v/>
      </c>
      <c r="S217" s="84" t="str">
        <f t="shared" si="171"/>
        <v/>
      </c>
      <c r="T217" s="84" t="str">
        <f t="shared" si="171"/>
        <v/>
      </c>
      <c r="U217" s="84" t="str">
        <f t="shared" si="171"/>
        <v/>
      </c>
      <c r="V217" s="84" t="str">
        <f t="shared" si="171"/>
        <v/>
      </c>
      <c r="W217" s="84" t="str">
        <f t="shared" si="171"/>
        <v/>
      </c>
      <c r="X217" s="84" t="str">
        <f t="shared" si="171"/>
        <v/>
      </c>
      <c r="Y217" s="84" t="str">
        <f t="shared" si="171"/>
        <v/>
      </c>
      <c r="Z217" s="84" t="str">
        <f t="shared" si="171"/>
        <v/>
      </c>
      <c r="AA217" s="84" t="str">
        <f t="shared" si="171"/>
        <v/>
      </c>
      <c r="AB217" s="84" t="str">
        <f t="shared" si="171"/>
        <v/>
      </c>
      <c r="AC217" s="84" t="str">
        <f t="shared" si="171"/>
        <v/>
      </c>
      <c r="AD217" s="84" t="str">
        <f t="shared" si="171"/>
        <v/>
      </c>
      <c r="AE217" s="84" t="str">
        <f t="shared" si="171"/>
        <v/>
      </c>
      <c r="AF217" s="84" t="str">
        <f t="shared" si="171"/>
        <v/>
      </c>
      <c r="AG217" s="84" t="str">
        <f t="shared" si="171"/>
        <v/>
      </c>
    </row>
    <row r="218" spans="1:33" s="112" customFormat="1">
      <c r="A218" s="270" t="s">
        <v>11</v>
      </c>
      <c r="B218" s="271" t="s">
        <v>171</v>
      </c>
      <c r="C218" s="168" t="s">
        <v>1</v>
      </c>
      <c r="D218" s="272">
        <f t="shared" ref="D218:AG218" si="172">IF(G$80="","",SUM(AK$82:AK$101,AK$104:AK$123,AK$132:AK$151,AK$153:AK$172)*(1+SUM($C$539)))</f>
        <v>0</v>
      </c>
      <c r="E218" s="272">
        <f>IF(H$80="","",SUM(AL$82:AL$101,AL$104:AL$123,AL$132:AL$151,AL$153:AL$172)*(1+SUM($C$539)))</f>
        <v>0</v>
      </c>
      <c r="F218" s="272">
        <f t="shared" si="172"/>
        <v>156496.75</v>
      </c>
      <c r="G218" s="272">
        <f t="shared" si="172"/>
        <v>98500</v>
      </c>
      <c r="H218" s="272">
        <f t="shared" si="172"/>
        <v>98500</v>
      </c>
      <c r="I218" s="272">
        <f t="shared" si="172"/>
        <v>73500</v>
      </c>
      <c r="J218" s="272">
        <f t="shared" si="172"/>
        <v>65500</v>
      </c>
      <c r="K218" s="272">
        <f t="shared" si="172"/>
        <v>3000</v>
      </c>
      <c r="L218" s="272">
        <f t="shared" si="172"/>
        <v>3000</v>
      </c>
      <c r="M218" s="272">
        <f t="shared" si="172"/>
        <v>1000</v>
      </c>
      <c r="N218" s="272">
        <f t="shared" si="172"/>
        <v>0</v>
      </c>
      <c r="O218" s="272">
        <f t="shared" si="172"/>
        <v>40500</v>
      </c>
      <c r="P218" s="272">
        <f t="shared" si="172"/>
        <v>40500</v>
      </c>
      <c r="Q218" s="272">
        <f t="shared" si="172"/>
        <v>40500</v>
      </c>
      <c r="R218" s="272">
        <f t="shared" si="172"/>
        <v>3500</v>
      </c>
      <c r="S218" s="272" t="str">
        <f t="shared" si="172"/>
        <v/>
      </c>
      <c r="T218" s="272" t="str">
        <f t="shared" si="172"/>
        <v/>
      </c>
      <c r="U218" s="272" t="str">
        <f t="shared" si="172"/>
        <v/>
      </c>
      <c r="V218" s="272" t="str">
        <f t="shared" si="172"/>
        <v/>
      </c>
      <c r="W218" s="272" t="str">
        <f t="shared" si="172"/>
        <v/>
      </c>
      <c r="X218" s="272" t="str">
        <f t="shared" si="172"/>
        <v/>
      </c>
      <c r="Y218" s="272" t="str">
        <f t="shared" si="172"/>
        <v/>
      </c>
      <c r="Z218" s="272" t="str">
        <f t="shared" si="172"/>
        <v/>
      </c>
      <c r="AA218" s="272" t="str">
        <f t="shared" si="172"/>
        <v/>
      </c>
      <c r="AB218" s="272" t="str">
        <f t="shared" si="172"/>
        <v/>
      </c>
      <c r="AC218" s="272" t="str">
        <f t="shared" si="172"/>
        <v/>
      </c>
      <c r="AD218" s="272" t="str">
        <f t="shared" si="172"/>
        <v/>
      </c>
      <c r="AE218" s="272" t="str">
        <f t="shared" si="172"/>
        <v/>
      </c>
      <c r="AF218" s="272" t="str">
        <f t="shared" si="172"/>
        <v/>
      </c>
      <c r="AG218" s="272" t="str">
        <f t="shared" si="172"/>
        <v/>
      </c>
    </row>
    <row r="219" spans="1:33" s="112" customFormat="1">
      <c r="A219" s="270" t="s">
        <v>12</v>
      </c>
      <c r="B219" s="271" t="s">
        <v>172</v>
      </c>
      <c r="C219" s="168" t="s">
        <v>1</v>
      </c>
      <c r="D219" s="272">
        <f t="shared" ref="D219:AG219" si="173">IF(G$80="","",IF($D$18="Tak",(SUMPRODUCT(AK$82:AK$101,$D$82:$D$101)+SUMPRODUCT(AK$104:AK$123,$D$104:$D$123)+SUMPRODUCT(AK$132:AK$151,$D$132:$D$151)+SUMPRODUCT(AK$153:AK$172,$D$153:$D$172))*(1+SUM($C$539)),IF($D$18="Nie",0,IF($D$18="Częściowo",(SUMPRODUCT(AK$82:AK$101,$D$82:$D$101)+SUMPRODUCT(AK$104:AK$123,$D$104:$D$123)+SUMPRODUCT(AK$132:AK$151,$D$132:$D$151)+SUMPRODUCT(AK$153:AK$172,$D$153:$D$172))*$D$19*(1+SUM($C$539)),""))))</f>
        <v>0</v>
      </c>
      <c r="E219" s="272">
        <f t="shared" si="173"/>
        <v>0</v>
      </c>
      <c r="F219" s="272">
        <f t="shared" si="173"/>
        <v>35994.252500000002</v>
      </c>
      <c r="G219" s="272">
        <f t="shared" si="173"/>
        <v>22655</v>
      </c>
      <c r="H219" s="272">
        <f t="shared" si="173"/>
        <v>22655</v>
      </c>
      <c r="I219" s="272">
        <f t="shared" si="173"/>
        <v>16905</v>
      </c>
      <c r="J219" s="272">
        <f t="shared" si="173"/>
        <v>15065</v>
      </c>
      <c r="K219" s="272">
        <f t="shared" si="173"/>
        <v>690</v>
      </c>
      <c r="L219" s="272">
        <f t="shared" si="173"/>
        <v>690</v>
      </c>
      <c r="M219" s="272">
        <f t="shared" si="173"/>
        <v>230</v>
      </c>
      <c r="N219" s="272">
        <f t="shared" si="173"/>
        <v>0</v>
      </c>
      <c r="O219" s="272">
        <f t="shared" si="173"/>
        <v>9315</v>
      </c>
      <c r="P219" s="272">
        <f t="shared" si="173"/>
        <v>9315</v>
      </c>
      <c r="Q219" s="272">
        <f t="shared" si="173"/>
        <v>9315</v>
      </c>
      <c r="R219" s="272">
        <f t="shared" si="173"/>
        <v>805</v>
      </c>
      <c r="S219" s="272" t="str">
        <f t="shared" si="173"/>
        <v/>
      </c>
      <c r="T219" s="272" t="str">
        <f t="shared" si="173"/>
        <v/>
      </c>
      <c r="U219" s="272" t="str">
        <f t="shared" si="173"/>
        <v/>
      </c>
      <c r="V219" s="272" t="str">
        <f t="shared" si="173"/>
        <v/>
      </c>
      <c r="W219" s="272" t="str">
        <f t="shared" si="173"/>
        <v/>
      </c>
      <c r="X219" s="272" t="str">
        <f t="shared" si="173"/>
        <v/>
      </c>
      <c r="Y219" s="272" t="str">
        <f t="shared" si="173"/>
        <v/>
      </c>
      <c r="Z219" s="272" t="str">
        <f t="shared" si="173"/>
        <v/>
      </c>
      <c r="AA219" s="272" t="str">
        <f t="shared" si="173"/>
        <v/>
      </c>
      <c r="AB219" s="272" t="str">
        <f t="shared" si="173"/>
        <v/>
      </c>
      <c r="AC219" s="272" t="str">
        <f t="shared" si="173"/>
        <v/>
      </c>
      <c r="AD219" s="272" t="str">
        <f t="shared" si="173"/>
        <v/>
      </c>
      <c r="AE219" s="272" t="str">
        <f t="shared" si="173"/>
        <v/>
      </c>
      <c r="AF219" s="272" t="str">
        <f t="shared" si="173"/>
        <v/>
      </c>
      <c r="AG219" s="272" t="str">
        <f t="shared" si="173"/>
        <v/>
      </c>
    </row>
    <row r="220" spans="1:33" s="112" customFormat="1">
      <c r="A220" s="120" t="s">
        <v>13</v>
      </c>
      <c r="B220" s="264" t="str">
        <f>CONCATENATE("Amortyzacja środków trwałych projektowych do analizy finansowej –",$E$18)</f>
        <v>Amortyzacja środków trwałych projektowych do analizy finansowej – w cenach brutto</v>
      </c>
      <c r="C220" s="121" t="s">
        <v>1</v>
      </c>
      <c r="D220" s="132">
        <f>IF(G$80="","",SUM(D$218,D$219))</f>
        <v>0</v>
      </c>
      <c r="E220" s="132">
        <f t="shared" ref="E220:AG220" si="174">IF(H$80="","",SUM(E$218,E$219))</f>
        <v>0</v>
      </c>
      <c r="F220" s="132">
        <f t="shared" si="174"/>
        <v>192491.0025</v>
      </c>
      <c r="G220" s="132">
        <f t="shared" si="174"/>
        <v>121155</v>
      </c>
      <c r="H220" s="132">
        <f t="shared" si="174"/>
        <v>121155</v>
      </c>
      <c r="I220" s="132">
        <f t="shared" si="174"/>
        <v>90405</v>
      </c>
      <c r="J220" s="132">
        <f t="shared" si="174"/>
        <v>80565</v>
      </c>
      <c r="K220" s="132">
        <f t="shared" si="174"/>
        <v>3690</v>
      </c>
      <c r="L220" s="132">
        <f t="shared" si="174"/>
        <v>3690</v>
      </c>
      <c r="M220" s="132">
        <f t="shared" si="174"/>
        <v>1230</v>
      </c>
      <c r="N220" s="132">
        <f t="shared" si="174"/>
        <v>0</v>
      </c>
      <c r="O220" s="132">
        <f t="shared" si="174"/>
        <v>49815</v>
      </c>
      <c r="P220" s="132">
        <f t="shared" si="174"/>
        <v>49815</v>
      </c>
      <c r="Q220" s="132">
        <f t="shared" si="174"/>
        <v>49815</v>
      </c>
      <c r="R220" s="132">
        <f t="shared" si="174"/>
        <v>4305</v>
      </c>
      <c r="S220" s="132" t="str">
        <f t="shared" si="174"/>
        <v/>
      </c>
      <c r="T220" s="132" t="str">
        <f t="shared" si="174"/>
        <v/>
      </c>
      <c r="U220" s="132" t="str">
        <f t="shared" si="174"/>
        <v/>
      </c>
      <c r="V220" s="132" t="str">
        <f t="shared" si="174"/>
        <v/>
      </c>
      <c r="W220" s="132" t="str">
        <f t="shared" si="174"/>
        <v/>
      </c>
      <c r="X220" s="132" t="str">
        <f t="shared" si="174"/>
        <v/>
      </c>
      <c r="Y220" s="132" t="str">
        <f t="shared" si="174"/>
        <v/>
      </c>
      <c r="Z220" s="132" t="str">
        <f t="shared" si="174"/>
        <v/>
      </c>
      <c r="AA220" s="132" t="str">
        <f t="shared" si="174"/>
        <v/>
      </c>
      <c r="AB220" s="132" t="str">
        <f t="shared" si="174"/>
        <v/>
      </c>
      <c r="AC220" s="132" t="str">
        <f t="shared" si="174"/>
        <v/>
      </c>
      <c r="AD220" s="132" t="str">
        <f t="shared" si="174"/>
        <v/>
      </c>
      <c r="AE220" s="132" t="str">
        <f t="shared" si="174"/>
        <v/>
      </c>
      <c r="AF220" s="132" t="str">
        <f t="shared" si="174"/>
        <v/>
      </c>
      <c r="AG220" s="132" t="str">
        <f t="shared" si="174"/>
        <v/>
      </c>
    </row>
    <row r="221" spans="1:33" s="69" customFormat="1">
      <c r="A221" s="85">
        <v>2</v>
      </c>
      <c r="B221" s="111" t="s">
        <v>101</v>
      </c>
      <c r="C221" s="87" t="s">
        <v>1</v>
      </c>
      <c r="D221" s="88" t="str">
        <f>IF(Dane!D164="","",Dane!D164)</f>
        <v/>
      </c>
      <c r="E221" s="88" t="str">
        <f>IF(Dane!E164="","",Dane!E164)</f>
        <v/>
      </c>
      <c r="F221" s="88">
        <f>IF(Dane!F164="","",Dane!F164)</f>
        <v>1832.49</v>
      </c>
      <c r="G221" s="88">
        <f>IF(Dane!G164="","",Dane!G164)</f>
        <v>1832.49</v>
      </c>
      <c r="H221" s="88">
        <f>IF(Dane!H164="","",Dane!H164)</f>
        <v>1832.49</v>
      </c>
      <c r="I221" s="88">
        <f>IF(Dane!I164="","",Dane!I164)</f>
        <v>1832.49</v>
      </c>
      <c r="J221" s="88">
        <f>IF(Dane!J164="","",Dane!J164)</f>
        <v>1832.49</v>
      </c>
      <c r="K221" s="88">
        <f>IF(Dane!K164="","",Dane!K164)</f>
        <v>1832.49</v>
      </c>
      <c r="L221" s="88">
        <f>IF(Dane!L164="","",Dane!L164)</f>
        <v>1832.49</v>
      </c>
      <c r="M221" s="88">
        <f>IF(Dane!M164="","",Dane!M164)</f>
        <v>1832.49</v>
      </c>
      <c r="N221" s="88">
        <f>IF(Dane!N164="","",Dane!N164)</f>
        <v>1832.49</v>
      </c>
      <c r="O221" s="88">
        <f>IF(Dane!O164="","",Dane!O164)</f>
        <v>1832.49</v>
      </c>
      <c r="P221" s="88">
        <f>IF(Dane!P164="","",Dane!P164)</f>
        <v>1832.49</v>
      </c>
      <c r="Q221" s="88">
        <f>IF(Dane!Q164="","",Dane!Q164)</f>
        <v>1832.49</v>
      </c>
      <c r="R221" s="88">
        <f>IF(Dane!R164="","",Dane!R164)</f>
        <v>1832.49</v>
      </c>
      <c r="S221" s="88" t="str">
        <f>IF(Dane!S164="","",Dane!S164)</f>
        <v/>
      </c>
      <c r="T221" s="88" t="str">
        <f>IF(Dane!T164="","",Dane!T164)</f>
        <v/>
      </c>
      <c r="U221" s="88" t="str">
        <f>IF(Dane!U164="","",Dane!U164)</f>
        <v/>
      </c>
      <c r="V221" s="88" t="str">
        <f>IF(Dane!V164="","",Dane!V164)</f>
        <v/>
      </c>
      <c r="W221" s="88" t="str">
        <f>IF(Dane!W164="","",Dane!W164)</f>
        <v/>
      </c>
      <c r="X221" s="88" t="str">
        <f>IF(Dane!X164="","",Dane!X164)</f>
        <v/>
      </c>
      <c r="Y221" s="88" t="str">
        <f>IF(Dane!Y164="","",Dane!Y164)</f>
        <v/>
      </c>
      <c r="Z221" s="88" t="str">
        <f>IF(Dane!Z164="","",Dane!Z164)</f>
        <v/>
      </c>
      <c r="AA221" s="88" t="str">
        <f>IF(Dane!AA164="","",Dane!AA164)</f>
        <v/>
      </c>
      <c r="AB221" s="88" t="str">
        <f>IF(Dane!AB164="","",Dane!AB164)</f>
        <v/>
      </c>
      <c r="AC221" s="88" t="str">
        <f>IF(Dane!AC164="","",Dane!AC164)</f>
        <v/>
      </c>
      <c r="AD221" s="88" t="str">
        <f>IF(Dane!AD164="","",Dane!AD164)</f>
        <v/>
      </c>
      <c r="AE221" s="88" t="str">
        <f>IF(Dane!AE164="","",Dane!AE164)</f>
        <v/>
      </c>
      <c r="AF221" s="88" t="str">
        <f>IF(Dane!AF164="","",Dane!AF164)</f>
        <v/>
      </c>
      <c r="AG221" s="88" t="str">
        <f>IF(Dane!AG164="","",Dane!AG164)</f>
        <v/>
      </c>
    </row>
    <row r="222" spans="1:33" s="69" customFormat="1">
      <c r="A222" s="85">
        <v>3</v>
      </c>
      <c r="B222" s="111" t="s">
        <v>102</v>
      </c>
      <c r="C222" s="87" t="s">
        <v>1</v>
      </c>
      <c r="D222" s="88" t="str">
        <f>IF(Dane!D165="","",Dane!D165)</f>
        <v/>
      </c>
      <c r="E222" s="88" t="str">
        <f>IF(Dane!E165="","",Dane!E165)</f>
        <v/>
      </c>
      <c r="F222" s="88">
        <f>IF(Dane!F165="","",Dane!F165)</f>
        <v>9555.98</v>
      </c>
      <c r="G222" s="88">
        <f>IF(Dane!G165="","",Dane!G165)</f>
        <v>9555.98</v>
      </c>
      <c r="H222" s="88">
        <f>IF(Dane!H165="","",Dane!H165)</f>
        <v>9555.98</v>
      </c>
      <c r="I222" s="88">
        <f>IF(Dane!I165="","",Dane!I165)</f>
        <v>9555.98</v>
      </c>
      <c r="J222" s="88">
        <f>IF(Dane!J165="","",Dane!J165)</f>
        <v>13223.48</v>
      </c>
      <c r="K222" s="88">
        <f>IF(Dane!K165="","",Dane!K165)</f>
        <v>9555.98</v>
      </c>
      <c r="L222" s="88">
        <f>IF(Dane!L165="","",Dane!L165)</f>
        <v>9555.98</v>
      </c>
      <c r="M222" s="88">
        <f>IF(Dane!M165="","",Dane!M165)</f>
        <v>9555.98</v>
      </c>
      <c r="N222" s="88">
        <f>IF(Dane!N165="","",Dane!N165)</f>
        <v>9555.98</v>
      </c>
      <c r="O222" s="88">
        <f>IF(Dane!O165="","",Dane!O165)</f>
        <v>13223.48</v>
      </c>
      <c r="P222" s="88">
        <f>IF(Dane!P165="","",Dane!P165)</f>
        <v>9555.98</v>
      </c>
      <c r="Q222" s="88">
        <f>IF(Dane!Q165="","",Dane!Q165)</f>
        <v>9555.98</v>
      </c>
      <c r="R222" s="88">
        <f>IF(Dane!R165="","",Dane!R165)</f>
        <v>9555.98</v>
      </c>
      <c r="S222" s="88" t="str">
        <f>IF(Dane!S165="","",Dane!S165)</f>
        <v/>
      </c>
      <c r="T222" s="88" t="str">
        <f>IF(Dane!T165="","",Dane!T165)</f>
        <v/>
      </c>
      <c r="U222" s="88" t="str">
        <f>IF(Dane!U165="","",Dane!U165)</f>
        <v/>
      </c>
      <c r="V222" s="88" t="str">
        <f>IF(Dane!V165="","",Dane!V165)</f>
        <v/>
      </c>
      <c r="W222" s="88" t="str">
        <f>IF(Dane!W165="","",Dane!W165)</f>
        <v/>
      </c>
      <c r="X222" s="88" t="str">
        <f>IF(Dane!X165="","",Dane!X165)</f>
        <v/>
      </c>
      <c r="Y222" s="88" t="str">
        <f>IF(Dane!Y165="","",Dane!Y165)</f>
        <v/>
      </c>
      <c r="Z222" s="88" t="str">
        <f>IF(Dane!Z165="","",Dane!Z165)</f>
        <v/>
      </c>
      <c r="AA222" s="88" t="str">
        <f>IF(Dane!AA165="","",Dane!AA165)</f>
        <v/>
      </c>
      <c r="AB222" s="88" t="str">
        <f>IF(Dane!AB165="","",Dane!AB165)</f>
        <v/>
      </c>
      <c r="AC222" s="88" t="str">
        <f>IF(Dane!AC165="","",Dane!AC165)</f>
        <v/>
      </c>
      <c r="AD222" s="88" t="str">
        <f>IF(Dane!AD165="","",Dane!AD165)</f>
        <v/>
      </c>
      <c r="AE222" s="88" t="str">
        <f>IF(Dane!AE165="","",Dane!AE165)</f>
        <v/>
      </c>
      <c r="AF222" s="88" t="str">
        <f>IF(Dane!AF165="","",Dane!AF165)</f>
        <v/>
      </c>
      <c r="AG222" s="88" t="str">
        <f>IF(Dane!AG165="","",Dane!AG165)</f>
        <v/>
      </c>
    </row>
    <row r="223" spans="1:33" s="69" customFormat="1">
      <c r="A223" s="85">
        <v>4</v>
      </c>
      <c r="B223" s="111" t="s">
        <v>56</v>
      </c>
      <c r="C223" s="87" t="s">
        <v>1</v>
      </c>
      <c r="D223" s="88" t="str">
        <f>IF(Dane!D166="","",Dane!D166)</f>
        <v/>
      </c>
      <c r="E223" s="88" t="str">
        <f>IF(Dane!E166="","",Dane!E166)</f>
        <v/>
      </c>
      <c r="F223" s="88" t="str">
        <f>IF(Dane!F166="","",Dane!F166)</f>
        <v/>
      </c>
      <c r="G223" s="88" t="str">
        <f>IF(Dane!G166="","",Dane!G166)</f>
        <v/>
      </c>
      <c r="H223" s="88" t="str">
        <f>IF(Dane!H166="","",Dane!H166)</f>
        <v/>
      </c>
      <c r="I223" s="88" t="str">
        <f>IF(Dane!I166="","",Dane!I166)</f>
        <v/>
      </c>
      <c r="J223" s="88" t="str">
        <f>IF(Dane!J166="","",Dane!J166)</f>
        <v/>
      </c>
      <c r="K223" s="88" t="str">
        <f>IF(Dane!K166="","",Dane!K166)</f>
        <v/>
      </c>
      <c r="L223" s="88" t="str">
        <f>IF(Dane!L166="","",Dane!L166)</f>
        <v/>
      </c>
      <c r="M223" s="88" t="str">
        <f>IF(Dane!M166="","",Dane!M166)</f>
        <v/>
      </c>
      <c r="N223" s="88" t="str">
        <f>IF(Dane!N166="","",Dane!N166)</f>
        <v/>
      </c>
      <c r="O223" s="88" t="str">
        <f>IF(Dane!O166="","",Dane!O166)</f>
        <v/>
      </c>
      <c r="P223" s="88" t="str">
        <f>IF(Dane!P166="","",Dane!P166)</f>
        <v/>
      </c>
      <c r="Q223" s="88" t="str">
        <f>IF(Dane!Q166="","",Dane!Q166)</f>
        <v/>
      </c>
      <c r="R223" s="88" t="str">
        <f>IF(Dane!R166="","",Dane!R166)</f>
        <v/>
      </c>
      <c r="S223" s="88" t="str">
        <f>IF(Dane!S166="","",Dane!S166)</f>
        <v/>
      </c>
      <c r="T223" s="88" t="str">
        <f>IF(Dane!T166="","",Dane!T166)</f>
        <v/>
      </c>
      <c r="U223" s="88" t="str">
        <f>IF(Dane!U166="","",Dane!U166)</f>
        <v/>
      </c>
      <c r="V223" s="88" t="str">
        <f>IF(Dane!V166="","",Dane!V166)</f>
        <v/>
      </c>
      <c r="W223" s="88" t="str">
        <f>IF(Dane!W166="","",Dane!W166)</f>
        <v/>
      </c>
      <c r="X223" s="88" t="str">
        <f>IF(Dane!X166="","",Dane!X166)</f>
        <v/>
      </c>
      <c r="Y223" s="88" t="str">
        <f>IF(Dane!Y166="","",Dane!Y166)</f>
        <v/>
      </c>
      <c r="Z223" s="88" t="str">
        <f>IF(Dane!Z166="","",Dane!Z166)</f>
        <v/>
      </c>
      <c r="AA223" s="88" t="str">
        <f>IF(Dane!AA166="","",Dane!AA166)</f>
        <v/>
      </c>
      <c r="AB223" s="88" t="str">
        <f>IF(Dane!AB166="","",Dane!AB166)</f>
        <v/>
      </c>
      <c r="AC223" s="88" t="str">
        <f>IF(Dane!AC166="","",Dane!AC166)</f>
        <v/>
      </c>
      <c r="AD223" s="88" t="str">
        <f>IF(Dane!AD166="","",Dane!AD166)</f>
        <v/>
      </c>
      <c r="AE223" s="88" t="str">
        <f>IF(Dane!AE166="","",Dane!AE166)</f>
        <v/>
      </c>
      <c r="AF223" s="88" t="str">
        <f>IF(Dane!AF166="","",Dane!AF166)</f>
        <v/>
      </c>
      <c r="AG223" s="88" t="str">
        <f>IF(Dane!AG166="","",Dane!AG166)</f>
        <v/>
      </c>
    </row>
    <row r="224" spans="1:33" s="69" customFormat="1">
      <c r="A224" s="85">
        <v>5</v>
      </c>
      <c r="B224" s="111" t="s">
        <v>99</v>
      </c>
      <c r="C224" s="87" t="s">
        <v>1</v>
      </c>
      <c r="D224" s="88" t="str">
        <f>IF(Dane!D167="","",Dane!D167)</f>
        <v/>
      </c>
      <c r="E224" s="88" t="str">
        <f>IF(Dane!E167="","",Dane!E167)</f>
        <v/>
      </c>
      <c r="F224" s="88">
        <f>IF(Dane!F167="","",Dane!F167)</f>
        <v>0</v>
      </c>
      <c r="G224" s="88">
        <f>IF(Dane!G167="","",Dane!G167)</f>
        <v>0</v>
      </c>
      <c r="H224" s="88">
        <f>IF(Dane!H167="","",Dane!H167)</f>
        <v>0</v>
      </c>
      <c r="I224" s="88">
        <f>IF(Dane!I167="","",Dane!I167)</f>
        <v>0</v>
      </c>
      <c r="J224" s="88">
        <f>IF(Dane!J167="","",Dane!J167)</f>
        <v>0</v>
      </c>
      <c r="K224" s="88">
        <f>IF(Dane!K167="","",Dane!K167)</f>
        <v>0</v>
      </c>
      <c r="L224" s="88">
        <f>IF(Dane!L167="","",Dane!L167)</f>
        <v>0</v>
      </c>
      <c r="M224" s="88">
        <f>IF(Dane!M167="","",Dane!M167)</f>
        <v>0</v>
      </c>
      <c r="N224" s="88">
        <f>IF(Dane!N167="","",Dane!N167)</f>
        <v>0</v>
      </c>
      <c r="O224" s="88">
        <f>IF(Dane!O167="","",Dane!O167)</f>
        <v>0</v>
      </c>
      <c r="P224" s="88">
        <f>IF(Dane!P167="","",Dane!P167)</f>
        <v>0</v>
      </c>
      <c r="Q224" s="88">
        <f>IF(Dane!Q167="","",Dane!Q167)</f>
        <v>0</v>
      </c>
      <c r="R224" s="88">
        <f>IF(Dane!R167="","",Dane!R167)</f>
        <v>0</v>
      </c>
      <c r="S224" s="88" t="str">
        <f>IF(Dane!S167="","",Dane!S167)</f>
        <v/>
      </c>
      <c r="T224" s="88" t="str">
        <f>IF(Dane!T167="","",Dane!T167)</f>
        <v/>
      </c>
      <c r="U224" s="88" t="str">
        <f>IF(Dane!U167="","",Dane!U167)</f>
        <v/>
      </c>
      <c r="V224" s="88" t="str">
        <f>IF(Dane!V167="","",Dane!V167)</f>
        <v/>
      </c>
      <c r="W224" s="88" t="str">
        <f>IF(Dane!W167="","",Dane!W167)</f>
        <v/>
      </c>
      <c r="X224" s="88" t="str">
        <f>IF(Dane!X167="","",Dane!X167)</f>
        <v/>
      </c>
      <c r="Y224" s="88" t="str">
        <f>IF(Dane!Y167="","",Dane!Y167)</f>
        <v/>
      </c>
      <c r="Z224" s="88" t="str">
        <f>IF(Dane!Z167="","",Dane!Z167)</f>
        <v/>
      </c>
      <c r="AA224" s="88" t="str">
        <f>IF(Dane!AA167="","",Dane!AA167)</f>
        <v/>
      </c>
      <c r="AB224" s="88" t="str">
        <f>IF(Dane!AB167="","",Dane!AB167)</f>
        <v/>
      </c>
      <c r="AC224" s="88" t="str">
        <f>IF(Dane!AC167="","",Dane!AC167)</f>
        <v/>
      </c>
      <c r="AD224" s="88" t="str">
        <f>IF(Dane!AD167="","",Dane!AD167)</f>
        <v/>
      </c>
      <c r="AE224" s="88" t="str">
        <f>IF(Dane!AE167="","",Dane!AE167)</f>
        <v/>
      </c>
      <c r="AF224" s="88" t="str">
        <f>IF(Dane!AF167="","",Dane!AF167)</f>
        <v/>
      </c>
      <c r="AG224" s="88" t="str">
        <f>IF(Dane!AG167="","",Dane!AG167)</f>
        <v/>
      </c>
    </row>
    <row r="225" spans="1:33" s="69" customFormat="1">
      <c r="A225" s="85">
        <v>6</v>
      </c>
      <c r="B225" s="111" t="s">
        <v>100</v>
      </c>
      <c r="C225" s="87" t="s">
        <v>1</v>
      </c>
      <c r="D225" s="88" t="str">
        <f>IF(Dane!D168="","",Dane!D168)</f>
        <v/>
      </c>
      <c r="E225" s="88" t="str">
        <f>IF(Dane!E168="","",Dane!E168)</f>
        <v/>
      </c>
      <c r="F225" s="88">
        <f>IF(Dane!F168="","",Dane!F168)</f>
        <v>0</v>
      </c>
      <c r="G225" s="88">
        <f>IF(Dane!G168="","",Dane!G168)</f>
        <v>0</v>
      </c>
      <c r="H225" s="88">
        <f>IF(Dane!H168="","",Dane!H168)</f>
        <v>0</v>
      </c>
      <c r="I225" s="88">
        <f>IF(Dane!I168="","",Dane!I168)</f>
        <v>0</v>
      </c>
      <c r="J225" s="88">
        <f>IF(Dane!J168="","",Dane!J168)</f>
        <v>0</v>
      </c>
      <c r="K225" s="88">
        <f>IF(Dane!K168="","",Dane!K168)</f>
        <v>0</v>
      </c>
      <c r="L225" s="88">
        <f>IF(Dane!L168="","",Dane!L168)</f>
        <v>0</v>
      </c>
      <c r="M225" s="88">
        <f>IF(Dane!M168="","",Dane!M168)</f>
        <v>0</v>
      </c>
      <c r="N225" s="88">
        <f>IF(Dane!N168="","",Dane!N168)</f>
        <v>0</v>
      </c>
      <c r="O225" s="88">
        <f>IF(Dane!O168="","",Dane!O168)</f>
        <v>0</v>
      </c>
      <c r="P225" s="88">
        <f>IF(Dane!P168="","",Dane!P168)</f>
        <v>0</v>
      </c>
      <c r="Q225" s="88">
        <f>IF(Dane!Q168="","",Dane!Q168)</f>
        <v>0</v>
      </c>
      <c r="R225" s="88">
        <f>IF(Dane!R168="","",Dane!R168)</f>
        <v>0</v>
      </c>
      <c r="S225" s="88" t="str">
        <f>IF(Dane!S168="","",Dane!S168)</f>
        <v/>
      </c>
      <c r="T225" s="88" t="str">
        <f>IF(Dane!T168="","",Dane!T168)</f>
        <v/>
      </c>
      <c r="U225" s="88" t="str">
        <f>IF(Dane!U168="","",Dane!U168)</f>
        <v/>
      </c>
      <c r="V225" s="88" t="str">
        <f>IF(Dane!V168="","",Dane!V168)</f>
        <v/>
      </c>
      <c r="W225" s="88" t="str">
        <f>IF(Dane!W168="","",Dane!W168)</f>
        <v/>
      </c>
      <c r="X225" s="88" t="str">
        <f>IF(Dane!X168="","",Dane!X168)</f>
        <v/>
      </c>
      <c r="Y225" s="88" t="str">
        <f>IF(Dane!Y168="","",Dane!Y168)</f>
        <v/>
      </c>
      <c r="Z225" s="88" t="str">
        <f>IF(Dane!Z168="","",Dane!Z168)</f>
        <v/>
      </c>
      <c r="AA225" s="88" t="str">
        <f>IF(Dane!AA168="","",Dane!AA168)</f>
        <v/>
      </c>
      <c r="AB225" s="88" t="str">
        <f>IF(Dane!AB168="","",Dane!AB168)</f>
        <v/>
      </c>
      <c r="AC225" s="88" t="str">
        <f>IF(Dane!AC168="","",Dane!AC168)</f>
        <v/>
      </c>
      <c r="AD225" s="88" t="str">
        <f>IF(Dane!AD168="","",Dane!AD168)</f>
        <v/>
      </c>
      <c r="AE225" s="88" t="str">
        <f>IF(Dane!AE168="","",Dane!AE168)</f>
        <v/>
      </c>
      <c r="AF225" s="88" t="str">
        <f>IF(Dane!AF168="","",Dane!AF168)</f>
        <v/>
      </c>
      <c r="AG225" s="88" t="str">
        <f>IF(Dane!AG168="","",Dane!AG168)</f>
        <v/>
      </c>
    </row>
    <row r="226" spans="1:33" s="69" customFormat="1">
      <c r="A226" s="85">
        <v>7</v>
      </c>
      <c r="B226" s="111" t="s">
        <v>103</v>
      </c>
      <c r="C226" s="87" t="s">
        <v>1</v>
      </c>
      <c r="D226" s="88" t="str">
        <f>IF(Dane!D169="","",Dane!D169)</f>
        <v/>
      </c>
      <c r="E226" s="88" t="str">
        <f>IF(Dane!E169="","",Dane!E169)</f>
        <v/>
      </c>
      <c r="F226" s="88" t="str">
        <f>IF(Dane!F169="","",Dane!F169)</f>
        <v/>
      </c>
      <c r="G226" s="88" t="str">
        <f>IF(Dane!G169="","",Dane!G169)</f>
        <v/>
      </c>
      <c r="H226" s="88" t="str">
        <f>IF(Dane!H169="","",Dane!H169)</f>
        <v/>
      </c>
      <c r="I226" s="88" t="str">
        <f>IF(Dane!I169="","",Dane!I169)</f>
        <v/>
      </c>
      <c r="J226" s="88" t="str">
        <f>IF(Dane!J169="","",Dane!J169)</f>
        <v/>
      </c>
      <c r="K226" s="88" t="str">
        <f>IF(Dane!K169="","",Dane!K169)</f>
        <v/>
      </c>
      <c r="L226" s="88" t="str">
        <f>IF(Dane!L169="","",Dane!L169)</f>
        <v/>
      </c>
      <c r="M226" s="88" t="str">
        <f>IF(Dane!M169="","",Dane!M169)</f>
        <v/>
      </c>
      <c r="N226" s="88" t="str">
        <f>IF(Dane!N169="","",Dane!N169)</f>
        <v/>
      </c>
      <c r="O226" s="88" t="str">
        <f>IF(Dane!O169="","",Dane!O169)</f>
        <v/>
      </c>
      <c r="P226" s="88" t="str">
        <f>IF(Dane!P169="","",Dane!P169)</f>
        <v/>
      </c>
      <c r="Q226" s="88" t="str">
        <f>IF(Dane!Q169="","",Dane!Q169)</f>
        <v/>
      </c>
      <c r="R226" s="88" t="str">
        <f>IF(Dane!R169="","",Dane!R169)</f>
        <v/>
      </c>
      <c r="S226" s="88" t="str">
        <f>IF(Dane!S169="","",Dane!S169)</f>
        <v/>
      </c>
      <c r="T226" s="88" t="str">
        <f>IF(Dane!T169="","",Dane!T169)</f>
        <v/>
      </c>
      <c r="U226" s="88" t="str">
        <f>IF(Dane!U169="","",Dane!U169)</f>
        <v/>
      </c>
      <c r="V226" s="88" t="str">
        <f>IF(Dane!V169="","",Dane!V169)</f>
        <v/>
      </c>
      <c r="W226" s="88" t="str">
        <f>IF(Dane!W169="","",Dane!W169)</f>
        <v/>
      </c>
      <c r="X226" s="88" t="str">
        <f>IF(Dane!X169="","",Dane!X169)</f>
        <v/>
      </c>
      <c r="Y226" s="88" t="str">
        <f>IF(Dane!Y169="","",Dane!Y169)</f>
        <v/>
      </c>
      <c r="Z226" s="88" t="str">
        <f>IF(Dane!Z169="","",Dane!Z169)</f>
        <v/>
      </c>
      <c r="AA226" s="88" t="str">
        <f>IF(Dane!AA169="","",Dane!AA169)</f>
        <v/>
      </c>
      <c r="AB226" s="88" t="str">
        <f>IF(Dane!AB169="","",Dane!AB169)</f>
        <v/>
      </c>
      <c r="AC226" s="88" t="str">
        <f>IF(Dane!AC169="","",Dane!AC169)</f>
        <v/>
      </c>
      <c r="AD226" s="88" t="str">
        <f>IF(Dane!AD169="","",Dane!AD169)</f>
        <v/>
      </c>
      <c r="AE226" s="88" t="str">
        <f>IF(Dane!AE169="","",Dane!AE169)</f>
        <v/>
      </c>
      <c r="AF226" s="88" t="str">
        <f>IF(Dane!AF169="","",Dane!AF169)</f>
        <v/>
      </c>
      <c r="AG226" s="88" t="str">
        <f>IF(Dane!AG169="","",Dane!AG169)</f>
        <v/>
      </c>
    </row>
    <row r="227" spans="1:33" s="70" customFormat="1">
      <c r="A227" s="85">
        <v>8</v>
      </c>
      <c r="B227" s="111" t="s">
        <v>104</v>
      </c>
      <c r="C227" s="87" t="s">
        <v>1</v>
      </c>
      <c r="D227" s="88" t="str">
        <f>IF(Dane!D170="","",Dane!D170)</f>
        <v/>
      </c>
      <c r="E227" s="88" t="str">
        <f>IF(Dane!E170="","",Dane!E170)</f>
        <v/>
      </c>
      <c r="F227" s="88" t="str">
        <f>IF(Dane!F170="","",Dane!F170)</f>
        <v/>
      </c>
      <c r="G227" s="88" t="str">
        <f>IF(Dane!G170="","",Dane!G170)</f>
        <v/>
      </c>
      <c r="H227" s="88" t="str">
        <f>IF(Dane!H170="","",Dane!H170)</f>
        <v/>
      </c>
      <c r="I227" s="88" t="str">
        <f>IF(Dane!I170="","",Dane!I170)</f>
        <v/>
      </c>
      <c r="J227" s="88" t="str">
        <f>IF(Dane!J170="","",Dane!J170)</f>
        <v/>
      </c>
      <c r="K227" s="88" t="str">
        <f>IF(Dane!K170="","",Dane!K170)</f>
        <v/>
      </c>
      <c r="L227" s="88" t="str">
        <f>IF(Dane!L170="","",Dane!L170)</f>
        <v/>
      </c>
      <c r="M227" s="88" t="str">
        <f>IF(Dane!M170="","",Dane!M170)</f>
        <v/>
      </c>
      <c r="N227" s="88" t="str">
        <f>IF(Dane!N170="","",Dane!N170)</f>
        <v/>
      </c>
      <c r="O227" s="88" t="str">
        <f>IF(Dane!O170="","",Dane!O170)</f>
        <v/>
      </c>
      <c r="P227" s="88" t="str">
        <f>IF(Dane!P170="","",Dane!P170)</f>
        <v/>
      </c>
      <c r="Q227" s="88" t="str">
        <f>IF(Dane!Q170="","",Dane!Q170)</f>
        <v/>
      </c>
      <c r="R227" s="88" t="str">
        <f>IF(Dane!R170="","",Dane!R170)</f>
        <v/>
      </c>
      <c r="S227" s="88" t="str">
        <f>IF(Dane!S170="","",Dane!S170)</f>
        <v/>
      </c>
      <c r="T227" s="88" t="str">
        <f>IF(Dane!T170="","",Dane!T170)</f>
        <v/>
      </c>
      <c r="U227" s="88" t="str">
        <f>IF(Dane!U170="","",Dane!U170)</f>
        <v/>
      </c>
      <c r="V227" s="88" t="str">
        <f>IF(Dane!V170="","",Dane!V170)</f>
        <v/>
      </c>
      <c r="W227" s="88" t="str">
        <f>IF(Dane!W170="","",Dane!W170)</f>
        <v/>
      </c>
      <c r="X227" s="88" t="str">
        <f>IF(Dane!X170="","",Dane!X170)</f>
        <v/>
      </c>
      <c r="Y227" s="88" t="str">
        <f>IF(Dane!Y170="","",Dane!Y170)</f>
        <v/>
      </c>
      <c r="Z227" s="88" t="str">
        <f>IF(Dane!Z170="","",Dane!Z170)</f>
        <v/>
      </c>
      <c r="AA227" s="88" t="str">
        <f>IF(Dane!AA170="","",Dane!AA170)</f>
        <v/>
      </c>
      <c r="AB227" s="88" t="str">
        <f>IF(Dane!AB170="","",Dane!AB170)</f>
        <v/>
      </c>
      <c r="AC227" s="88" t="str">
        <f>IF(Dane!AC170="","",Dane!AC170)</f>
        <v/>
      </c>
      <c r="AD227" s="88" t="str">
        <f>IF(Dane!AD170="","",Dane!AD170)</f>
        <v/>
      </c>
      <c r="AE227" s="88" t="str">
        <f>IF(Dane!AE170="","",Dane!AE170)</f>
        <v/>
      </c>
      <c r="AF227" s="88" t="str">
        <f>IF(Dane!AF170="","",Dane!AF170)</f>
        <v/>
      </c>
      <c r="AG227" s="88" t="str">
        <f>IF(Dane!AG170="","",Dane!AG170)</f>
        <v/>
      </c>
    </row>
    <row r="228" spans="1:33" s="112" customFormat="1">
      <c r="A228" s="261" t="s">
        <v>175</v>
      </c>
      <c r="B228" s="262" t="s">
        <v>179</v>
      </c>
      <c r="C228" s="263" t="s">
        <v>1</v>
      </c>
      <c r="D228" s="526" t="str">
        <f>IF(Dane!D171="","",Dane!D171)</f>
        <v/>
      </c>
      <c r="E228" s="526" t="str">
        <f>IF(Dane!E171="","",Dane!E171)</f>
        <v/>
      </c>
      <c r="F228" s="526">
        <f>IF(Dane!F171="","",Dane!F171)</f>
        <v>2619.34</v>
      </c>
      <c r="G228" s="526">
        <f>IF(Dane!G171="","",Dane!G171)</f>
        <v>2619.34</v>
      </c>
      <c r="H228" s="526">
        <f>IF(Dane!H171="","",Dane!H171)</f>
        <v>2619.34</v>
      </c>
      <c r="I228" s="526">
        <f>IF(Dane!I171="","",Dane!I171)</f>
        <v>2619.34</v>
      </c>
      <c r="J228" s="526">
        <f>IF(Dane!J171="","",Dane!J171)</f>
        <v>3462.87</v>
      </c>
      <c r="K228" s="526">
        <f>IF(Dane!K171="","",Dane!K171)</f>
        <v>2619.34</v>
      </c>
      <c r="L228" s="526">
        <f>IF(Dane!L171="","",Dane!L171)</f>
        <v>2619.34</v>
      </c>
      <c r="M228" s="526">
        <f>IF(Dane!M171="","",Dane!M171)</f>
        <v>2619.34</v>
      </c>
      <c r="N228" s="526">
        <f>IF(Dane!N171="","",Dane!N171)</f>
        <v>2619.34</v>
      </c>
      <c r="O228" s="526">
        <f>IF(Dane!O171="","",Dane!O171)</f>
        <v>3462.87</v>
      </c>
      <c r="P228" s="526">
        <f>IF(Dane!P171="","",Dane!P171)</f>
        <v>2619.34</v>
      </c>
      <c r="Q228" s="526">
        <f>IF(Dane!Q171="","",Dane!Q171)</f>
        <v>2619.34</v>
      </c>
      <c r="R228" s="526">
        <f>IF(Dane!R171="","",Dane!R171)</f>
        <v>2619.34</v>
      </c>
      <c r="S228" s="526" t="str">
        <f>IF(Dane!S171="","",Dane!S171)</f>
        <v/>
      </c>
      <c r="T228" s="526" t="str">
        <f>IF(Dane!T171="","",Dane!T171)</f>
        <v/>
      </c>
      <c r="U228" s="526" t="str">
        <f>IF(Dane!U171="","",Dane!U171)</f>
        <v/>
      </c>
      <c r="V228" s="526" t="str">
        <f>IF(Dane!V171="","",Dane!V171)</f>
        <v/>
      </c>
      <c r="W228" s="526" t="str">
        <f>IF(Dane!W171="","",Dane!W171)</f>
        <v/>
      </c>
      <c r="X228" s="526" t="str">
        <f>IF(Dane!X171="","",Dane!X171)</f>
        <v/>
      </c>
      <c r="Y228" s="526" t="str">
        <f>IF(Dane!Y171="","",Dane!Y171)</f>
        <v/>
      </c>
      <c r="Z228" s="526" t="str">
        <f>IF(Dane!Z171="","",Dane!Z171)</f>
        <v/>
      </c>
      <c r="AA228" s="526" t="str">
        <f>IF(Dane!AA171="","",Dane!AA171)</f>
        <v/>
      </c>
      <c r="AB228" s="526" t="str">
        <f>IF(Dane!AB171="","",Dane!AB171)</f>
        <v/>
      </c>
      <c r="AC228" s="526" t="str">
        <f>IF(Dane!AC171="","",Dane!AC171)</f>
        <v/>
      </c>
      <c r="AD228" s="526" t="str">
        <f>IF(Dane!AD171="","",Dane!AD171)</f>
        <v/>
      </c>
      <c r="AE228" s="526" t="str">
        <f>IF(Dane!AE171="","",Dane!AE171)</f>
        <v/>
      </c>
      <c r="AF228" s="526" t="str">
        <f>IF(Dane!AF171="","",Dane!AF171)</f>
        <v/>
      </c>
      <c r="AG228" s="526" t="str">
        <f>IF(Dane!AG171="","",Dane!AG171)</f>
        <v/>
      </c>
    </row>
    <row r="229" spans="1:33" s="75" customFormat="1">
      <c r="A229" s="120" t="s">
        <v>176</v>
      </c>
      <c r="B229" s="264" t="s">
        <v>177</v>
      </c>
      <c r="C229" s="121" t="s">
        <v>1</v>
      </c>
      <c r="D229" s="132">
        <f t="shared" ref="D229:AG229" si="175">IF(G$80="","",IF($D$18="Tak",SUM(D$228),IF($D$18="Nie",0,IF($D$18="Częściowo",SUM(D$228)*SUM($D$19),""))))</f>
        <v>0</v>
      </c>
      <c r="E229" s="132">
        <f t="shared" si="175"/>
        <v>0</v>
      </c>
      <c r="F229" s="132">
        <f t="shared" si="175"/>
        <v>2619.34</v>
      </c>
      <c r="G229" s="132">
        <f t="shared" si="175"/>
        <v>2619.34</v>
      </c>
      <c r="H229" s="132">
        <f t="shared" si="175"/>
        <v>2619.34</v>
      </c>
      <c r="I229" s="132">
        <f t="shared" si="175"/>
        <v>2619.34</v>
      </c>
      <c r="J229" s="132">
        <f t="shared" si="175"/>
        <v>3462.87</v>
      </c>
      <c r="K229" s="132">
        <f t="shared" si="175"/>
        <v>2619.34</v>
      </c>
      <c r="L229" s="132">
        <f t="shared" si="175"/>
        <v>2619.34</v>
      </c>
      <c r="M229" s="132">
        <f t="shared" si="175"/>
        <v>2619.34</v>
      </c>
      <c r="N229" s="132">
        <f t="shared" si="175"/>
        <v>2619.34</v>
      </c>
      <c r="O229" s="132">
        <f t="shared" si="175"/>
        <v>3462.87</v>
      </c>
      <c r="P229" s="132">
        <f t="shared" si="175"/>
        <v>2619.34</v>
      </c>
      <c r="Q229" s="132">
        <f t="shared" si="175"/>
        <v>2619.34</v>
      </c>
      <c r="R229" s="132">
        <f t="shared" si="175"/>
        <v>2619.34</v>
      </c>
      <c r="S229" s="132" t="str">
        <f t="shared" si="175"/>
        <v/>
      </c>
      <c r="T229" s="132" t="str">
        <f t="shared" si="175"/>
        <v/>
      </c>
      <c r="U229" s="132" t="str">
        <f t="shared" si="175"/>
        <v/>
      </c>
      <c r="V229" s="132" t="str">
        <f t="shared" si="175"/>
        <v/>
      </c>
      <c r="W229" s="132" t="str">
        <f t="shared" si="175"/>
        <v/>
      </c>
      <c r="X229" s="132" t="str">
        <f t="shared" si="175"/>
        <v/>
      </c>
      <c r="Y229" s="132" t="str">
        <f t="shared" si="175"/>
        <v/>
      </c>
      <c r="Z229" s="132" t="str">
        <f t="shared" si="175"/>
        <v/>
      </c>
      <c r="AA229" s="132" t="str">
        <f t="shared" si="175"/>
        <v/>
      </c>
      <c r="AB229" s="132" t="str">
        <f t="shared" si="175"/>
        <v/>
      </c>
      <c r="AC229" s="132" t="str">
        <f t="shared" si="175"/>
        <v/>
      </c>
      <c r="AD229" s="132" t="str">
        <f t="shared" si="175"/>
        <v/>
      </c>
      <c r="AE229" s="132" t="str">
        <f t="shared" si="175"/>
        <v/>
      </c>
      <c r="AF229" s="132" t="str">
        <f t="shared" si="175"/>
        <v/>
      </c>
      <c r="AG229" s="132" t="str">
        <f t="shared" si="175"/>
        <v/>
      </c>
    </row>
    <row r="230" spans="1:33" s="75" customFormat="1">
      <c r="A230" s="120">
        <v>10</v>
      </c>
      <c r="B230" s="264" t="s">
        <v>143</v>
      </c>
      <c r="C230" s="121" t="s">
        <v>1</v>
      </c>
      <c r="D230" s="132">
        <f>IF(G$80="","",SUM(D$224:D$225)*D$51)</f>
        <v>0</v>
      </c>
      <c r="E230" s="132">
        <f t="shared" ref="E230:AG230" si="176">IF(H$80="","",SUM(E$224:E$225)*E$51)</f>
        <v>0</v>
      </c>
      <c r="F230" s="132">
        <f t="shared" si="176"/>
        <v>0</v>
      </c>
      <c r="G230" s="132">
        <f t="shared" si="176"/>
        <v>0</v>
      </c>
      <c r="H230" s="132">
        <f t="shared" si="176"/>
        <v>0</v>
      </c>
      <c r="I230" s="132">
        <f t="shared" si="176"/>
        <v>0</v>
      </c>
      <c r="J230" s="132">
        <f t="shared" si="176"/>
        <v>0</v>
      </c>
      <c r="K230" s="132">
        <f t="shared" si="176"/>
        <v>0</v>
      </c>
      <c r="L230" s="132">
        <f t="shared" si="176"/>
        <v>0</v>
      </c>
      <c r="M230" s="132">
        <f t="shared" si="176"/>
        <v>0</v>
      </c>
      <c r="N230" s="132">
        <f t="shared" si="176"/>
        <v>0</v>
      </c>
      <c r="O230" s="132">
        <f t="shared" si="176"/>
        <v>0</v>
      </c>
      <c r="P230" s="132">
        <f t="shared" si="176"/>
        <v>0</v>
      </c>
      <c r="Q230" s="132">
        <f t="shared" si="176"/>
        <v>0</v>
      </c>
      <c r="R230" s="132">
        <f t="shared" si="176"/>
        <v>0</v>
      </c>
      <c r="S230" s="132" t="str">
        <f t="shared" si="176"/>
        <v/>
      </c>
      <c r="T230" s="132" t="str">
        <f t="shared" si="176"/>
        <v/>
      </c>
      <c r="U230" s="132" t="str">
        <f t="shared" si="176"/>
        <v/>
      </c>
      <c r="V230" s="132" t="str">
        <f t="shared" si="176"/>
        <v/>
      </c>
      <c r="W230" s="132" t="str">
        <f t="shared" si="176"/>
        <v/>
      </c>
      <c r="X230" s="132" t="str">
        <f t="shared" si="176"/>
        <v/>
      </c>
      <c r="Y230" s="132" t="str">
        <f t="shared" si="176"/>
        <v/>
      </c>
      <c r="Z230" s="132" t="str">
        <f t="shared" si="176"/>
        <v/>
      </c>
      <c r="AA230" s="132" t="str">
        <f t="shared" si="176"/>
        <v/>
      </c>
      <c r="AB230" s="132" t="str">
        <f t="shared" si="176"/>
        <v/>
      </c>
      <c r="AC230" s="132" t="str">
        <f t="shared" si="176"/>
        <v/>
      </c>
      <c r="AD230" s="132" t="str">
        <f t="shared" si="176"/>
        <v/>
      </c>
      <c r="AE230" s="132" t="str">
        <f t="shared" si="176"/>
        <v/>
      </c>
      <c r="AF230" s="132" t="str">
        <f t="shared" si="176"/>
        <v/>
      </c>
      <c r="AG230" s="132" t="str">
        <f t="shared" si="176"/>
        <v/>
      </c>
    </row>
    <row r="231" spans="1:33" s="253" customFormat="1">
      <c r="A231" s="45">
        <v>11</v>
      </c>
      <c r="B231" s="265" t="s">
        <v>174</v>
      </c>
      <c r="C231" s="148" t="s">
        <v>1</v>
      </c>
      <c r="D231" s="266">
        <f>IF(G$80="","",SUM(D$217,D$218,D$221:D$223,D$226:D$227,D$230)*(1+SUM($C$542)))</f>
        <v>0</v>
      </c>
      <c r="E231" s="266">
        <f t="shared" ref="E231:AG231" si="177">IF(H$80="","",SUM(E$217,E$218,E$221:E$223,E$226:E$227,E$230)*(1+SUM($C$542)))</f>
        <v>0</v>
      </c>
      <c r="F231" s="266">
        <f t="shared" si="177"/>
        <v>167885.22</v>
      </c>
      <c r="G231" s="266">
        <f t="shared" si="177"/>
        <v>109888.47</v>
      </c>
      <c r="H231" s="266">
        <f t="shared" si="177"/>
        <v>109888.47</v>
      </c>
      <c r="I231" s="266">
        <f t="shared" si="177"/>
        <v>84888.47</v>
      </c>
      <c r="J231" s="266">
        <f t="shared" si="177"/>
        <v>80555.97</v>
      </c>
      <c r="K231" s="266">
        <f t="shared" si="177"/>
        <v>14388.47</v>
      </c>
      <c r="L231" s="266">
        <f t="shared" si="177"/>
        <v>14388.47</v>
      </c>
      <c r="M231" s="266">
        <f t="shared" si="177"/>
        <v>12388.47</v>
      </c>
      <c r="N231" s="266">
        <f t="shared" si="177"/>
        <v>11388.47</v>
      </c>
      <c r="O231" s="266">
        <f t="shared" si="177"/>
        <v>55555.97</v>
      </c>
      <c r="P231" s="266">
        <f t="shared" si="177"/>
        <v>51888.47</v>
      </c>
      <c r="Q231" s="266">
        <f t="shared" si="177"/>
        <v>51888.47</v>
      </c>
      <c r="R231" s="266">
        <f t="shared" si="177"/>
        <v>14888.47</v>
      </c>
      <c r="S231" s="266" t="str">
        <f t="shared" si="177"/>
        <v/>
      </c>
      <c r="T231" s="266" t="str">
        <f t="shared" si="177"/>
        <v/>
      </c>
      <c r="U231" s="266" t="str">
        <f t="shared" si="177"/>
        <v/>
      </c>
      <c r="V231" s="266" t="str">
        <f t="shared" si="177"/>
        <v/>
      </c>
      <c r="W231" s="266" t="str">
        <f t="shared" si="177"/>
        <v/>
      </c>
      <c r="X231" s="266" t="str">
        <f t="shared" si="177"/>
        <v/>
      </c>
      <c r="Y231" s="266" t="str">
        <f t="shared" si="177"/>
        <v/>
      </c>
      <c r="Z231" s="266" t="str">
        <f t="shared" si="177"/>
        <v/>
      </c>
      <c r="AA231" s="266" t="str">
        <f t="shared" si="177"/>
        <v/>
      </c>
      <c r="AB231" s="266" t="str">
        <f t="shared" si="177"/>
        <v/>
      </c>
      <c r="AC231" s="266" t="str">
        <f t="shared" si="177"/>
        <v/>
      </c>
      <c r="AD231" s="266" t="str">
        <f t="shared" si="177"/>
        <v/>
      </c>
      <c r="AE231" s="266" t="str">
        <f t="shared" si="177"/>
        <v/>
      </c>
      <c r="AF231" s="266" t="str">
        <f t="shared" si="177"/>
        <v/>
      </c>
      <c r="AG231" s="266" t="str">
        <f t="shared" si="177"/>
        <v/>
      </c>
    </row>
    <row r="232" spans="1:33" s="269" customFormat="1">
      <c r="A232" s="397">
        <v>12</v>
      </c>
      <c r="B232" s="241" t="str">
        <f>CONCATENATE("Koszty operacyjne z projektem do analizy finansowej –",$E$18)</f>
        <v>Koszty operacyjne z projektem do analizy finansowej – w cenach brutto</v>
      </c>
      <c r="C232" s="300" t="s">
        <v>1</v>
      </c>
      <c r="D232" s="398">
        <f>IF(G$80="","",SUM(D$231,D$219)+SUM(D$229)*(1+SUM($C$542)))</f>
        <v>0</v>
      </c>
      <c r="E232" s="398">
        <f>IF(H$80="","",SUM(E$231,E$219,E$229)*(1+SUM($C$542)))</f>
        <v>0</v>
      </c>
      <c r="F232" s="398">
        <f t="shared" ref="F232:AG232" si="178">IF(I$80="","",SUM(F$231,F$219,F$229)*(1+SUM($C$542)))</f>
        <v>206498.8125</v>
      </c>
      <c r="G232" s="398">
        <f t="shared" si="178"/>
        <v>135162.81</v>
      </c>
      <c r="H232" s="398">
        <f t="shared" si="178"/>
        <v>135162.81</v>
      </c>
      <c r="I232" s="398">
        <f t="shared" si="178"/>
        <v>104412.81</v>
      </c>
      <c r="J232" s="398">
        <f t="shared" si="178"/>
        <v>99083.839999999997</v>
      </c>
      <c r="K232" s="398">
        <f t="shared" si="178"/>
        <v>17697.809999999998</v>
      </c>
      <c r="L232" s="398">
        <f t="shared" si="178"/>
        <v>17697.809999999998</v>
      </c>
      <c r="M232" s="398">
        <f t="shared" si="178"/>
        <v>15237.81</v>
      </c>
      <c r="N232" s="398">
        <f t="shared" si="178"/>
        <v>14007.81</v>
      </c>
      <c r="O232" s="398">
        <f t="shared" si="178"/>
        <v>68333.84</v>
      </c>
      <c r="P232" s="398">
        <f t="shared" si="178"/>
        <v>63822.81</v>
      </c>
      <c r="Q232" s="398">
        <f t="shared" si="178"/>
        <v>63822.81</v>
      </c>
      <c r="R232" s="398">
        <f t="shared" si="178"/>
        <v>18312.809999999998</v>
      </c>
      <c r="S232" s="398" t="str">
        <f t="shared" si="178"/>
        <v/>
      </c>
      <c r="T232" s="398" t="str">
        <f t="shared" si="178"/>
        <v/>
      </c>
      <c r="U232" s="398" t="str">
        <f t="shared" si="178"/>
        <v/>
      </c>
      <c r="V232" s="398" t="str">
        <f t="shared" si="178"/>
        <v/>
      </c>
      <c r="W232" s="398" t="str">
        <f t="shared" si="178"/>
        <v/>
      </c>
      <c r="X232" s="398" t="str">
        <f t="shared" si="178"/>
        <v/>
      </c>
      <c r="Y232" s="398" t="str">
        <f t="shared" si="178"/>
        <v/>
      </c>
      <c r="Z232" s="398" t="str">
        <f t="shared" si="178"/>
        <v/>
      </c>
      <c r="AA232" s="398" t="str">
        <f t="shared" si="178"/>
        <v/>
      </c>
      <c r="AB232" s="398" t="str">
        <f t="shared" si="178"/>
        <v/>
      </c>
      <c r="AC232" s="398" t="str">
        <f t="shared" si="178"/>
        <v/>
      </c>
      <c r="AD232" s="398" t="str">
        <f t="shared" si="178"/>
        <v/>
      </c>
      <c r="AE232" s="398" t="str">
        <f t="shared" si="178"/>
        <v/>
      </c>
      <c r="AF232" s="398" t="str">
        <f t="shared" si="178"/>
        <v/>
      </c>
      <c r="AG232" s="398" t="str">
        <f t="shared" si="178"/>
        <v/>
      </c>
    </row>
    <row r="233" spans="1:33" s="396" customFormat="1" ht="19.5" customHeight="1">
      <c r="A233" s="395"/>
      <c r="B233" s="396" t="s">
        <v>137</v>
      </c>
      <c r="D233" s="641"/>
      <c r="E233" s="642"/>
      <c r="F233" s="641"/>
      <c r="G233" s="641"/>
      <c r="H233" s="641"/>
      <c r="I233" s="641"/>
      <c r="J233" s="641"/>
      <c r="K233" s="641"/>
      <c r="L233" s="641"/>
      <c r="M233" s="641"/>
      <c r="N233" s="641"/>
      <c r="O233" s="641"/>
      <c r="P233" s="641"/>
      <c r="Q233" s="641"/>
      <c r="R233" s="641"/>
      <c r="S233" s="641"/>
      <c r="T233" s="641"/>
      <c r="U233" s="641"/>
      <c r="V233" s="641"/>
      <c r="W233" s="641"/>
      <c r="X233" s="641"/>
      <c r="Y233" s="641"/>
      <c r="Z233" s="641"/>
      <c r="AA233" s="641"/>
      <c r="AB233" s="641"/>
      <c r="AC233" s="641"/>
      <c r="AD233" s="641"/>
      <c r="AE233" s="641"/>
      <c r="AF233" s="641"/>
      <c r="AG233" s="641"/>
    </row>
    <row r="234" spans="1:33" s="8" customFormat="1">
      <c r="A234" s="678" t="s">
        <v>10</v>
      </c>
      <c r="B234" s="680" t="s">
        <v>208</v>
      </c>
      <c r="C234" s="682" t="s">
        <v>0</v>
      </c>
      <c r="D234" s="385" t="str">
        <f t="shared" ref="D234:AG234" si="179">IF(G$80="","",G$80)</f>
        <v>Faza inwest.</v>
      </c>
      <c r="E234" s="385" t="str">
        <f t="shared" si="179"/>
        <v>Faza inwest.</v>
      </c>
      <c r="F234" s="385" t="str">
        <f t="shared" si="179"/>
        <v>Faza oper.</v>
      </c>
      <c r="G234" s="385" t="str">
        <f t="shared" si="179"/>
        <v>Faza oper.</v>
      </c>
      <c r="H234" s="385" t="str">
        <f t="shared" si="179"/>
        <v>Faza oper.</v>
      </c>
      <c r="I234" s="385" t="str">
        <f t="shared" si="179"/>
        <v>Faza oper.</v>
      </c>
      <c r="J234" s="385" t="str">
        <f t="shared" si="179"/>
        <v>Faza oper.</v>
      </c>
      <c r="K234" s="385" t="str">
        <f t="shared" si="179"/>
        <v>Faza oper.</v>
      </c>
      <c r="L234" s="385" t="str">
        <f t="shared" si="179"/>
        <v>Faza oper.</v>
      </c>
      <c r="M234" s="385" t="str">
        <f t="shared" si="179"/>
        <v>Faza oper.</v>
      </c>
      <c r="N234" s="385" t="str">
        <f t="shared" si="179"/>
        <v>Faza oper.</v>
      </c>
      <c r="O234" s="385" t="str">
        <f t="shared" si="179"/>
        <v>Faza oper.</v>
      </c>
      <c r="P234" s="385" t="str">
        <f t="shared" si="179"/>
        <v>Faza oper.</v>
      </c>
      <c r="Q234" s="385" t="str">
        <f t="shared" si="179"/>
        <v>Faza oper.</v>
      </c>
      <c r="R234" s="385" t="str">
        <f t="shared" si="179"/>
        <v>Faza oper.</v>
      </c>
      <c r="S234" s="385" t="str">
        <f t="shared" si="179"/>
        <v/>
      </c>
      <c r="T234" s="385" t="str">
        <f t="shared" si="179"/>
        <v/>
      </c>
      <c r="U234" s="385" t="str">
        <f t="shared" si="179"/>
        <v/>
      </c>
      <c r="V234" s="385" t="str">
        <f t="shared" si="179"/>
        <v/>
      </c>
      <c r="W234" s="385" t="str">
        <f t="shared" si="179"/>
        <v/>
      </c>
      <c r="X234" s="385" t="str">
        <f t="shared" si="179"/>
        <v/>
      </c>
      <c r="Y234" s="385" t="str">
        <f t="shared" si="179"/>
        <v/>
      </c>
      <c r="Z234" s="385" t="str">
        <f t="shared" si="179"/>
        <v/>
      </c>
      <c r="AA234" s="385" t="str">
        <f t="shared" si="179"/>
        <v/>
      </c>
      <c r="AB234" s="385" t="str">
        <f t="shared" si="179"/>
        <v/>
      </c>
      <c r="AC234" s="385" t="str">
        <f t="shared" si="179"/>
        <v/>
      </c>
      <c r="AD234" s="385" t="str">
        <f t="shared" si="179"/>
        <v/>
      </c>
      <c r="AE234" s="385" t="str">
        <f t="shared" si="179"/>
        <v/>
      </c>
      <c r="AF234" s="385" t="str">
        <f t="shared" si="179"/>
        <v/>
      </c>
      <c r="AG234" s="385" t="str">
        <f t="shared" si="179"/>
        <v/>
      </c>
    </row>
    <row r="235" spans="1:33" s="8" customFormat="1">
      <c r="A235" s="679"/>
      <c r="B235" s="681"/>
      <c r="C235" s="683"/>
      <c r="D235" s="33">
        <f t="shared" ref="D235:AG235" si="180">IF(G$81="","",G$81)</f>
        <v>2020</v>
      </c>
      <c r="E235" s="33">
        <f t="shared" si="180"/>
        <v>2021</v>
      </c>
      <c r="F235" s="33">
        <f t="shared" si="180"/>
        <v>2022</v>
      </c>
      <c r="G235" s="33">
        <f t="shared" si="180"/>
        <v>2023</v>
      </c>
      <c r="H235" s="33">
        <f t="shared" si="180"/>
        <v>2024</v>
      </c>
      <c r="I235" s="33">
        <f t="shared" si="180"/>
        <v>2025</v>
      </c>
      <c r="J235" s="33">
        <f t="shared" si="180"/>
        <v>2026</v>
      </c>
      <c r="K235" s="33">
        <f t="shared" si="180"/>
        <v>2027</v>
      </c>
      <c r="L235" s="33">
        <f t="shared" si="180"/>
        <v>2028</v>
      </c>
      <c r="M235" s="33">
        <f t="shared" si="180"/>
        <v>2029</v>
      </c>
      <c r="N235" s="33">
        <f t="shared" si="180"/>
        <v>2030</v>
      </c>
      <c r="O235" s="33">
        <f t="shared" si="180"/>
        <v>2031</v>
      </c>
      <c r="P235" s="33">
        <f t="shared" si="180"/>
        <v>2032</v>
      </c>
      <c r="Q235" s="33">
        <f t="shared" si="180"/>
        <v>2033</v>
      </c>
      <c r="R235" s="33">
        <f t="shared" si="180"/>
        <v>2034</v>
      </c>
      <c r="S235" s="33" t="str">
        <f t="shared" si="180"/>
        <v/>
      </c>
      <c r="T235" s="33" t="str">
        <f t="shared" si="180"/>
        <v/>
      </c>
      <c r="U235" s="33" t="str">
        <f t="shared" si="180"/>
        <v/>
      </c>
      <c r="V235" s="33" t="str">
        <f t="shared" si="180"/>
        <v/>
      </c>
      <c r="W235" s="33" t="str">
        <f t="shared" si="180"/>
        <v/>
      </c>
      <c r="X235" s="33" t="str">
        <f t="shared" si="180"/>
        <v/>
      </c>
      <c r="Y235" s="33" t="str">
        <f t="shared" si="180"/>
        <v/>
      </c>
      <c r="Z235" s="33" t="str">
        <f t="shared" si="180"/>
        <v/>
      </c>
      <c r="AA235" s="33" t="str">
        <f t="shared" si="180"/>
        <v/>
      </c>
      <c r="AB235" s="33" t="str">
        <f t="shared" si="180"/>
        <v/>
      </c>
      <c r="AC235" s="33" t="str">
        <f t="shared" si="180"/>
        <v/>
      </c>
      <c r="AD235" s="33" t="str">
        <f t="shared" si="180"/>
        <v/>
      </c>
      <c r="AE235" s="33" t="str">
        <f t="shared" si="180"/>
        <v/>
      </c>
      <c r="AF235" s="33" t="str">
        <f t="shared" si="180"/>
        <v/>
      </c>
      <c r="AG235" s="33" t="str">
        <f t="shared" si="180"/>
        <v/>
      </c>
    </row>
    <row r="236" spans="1:33" s="70" customFormat="1" ht="20.399999999999999">
      <c r="A236" s="81" t="s">
        <v>113</v>
      </c>
      <c r="B236" s="82" t="str">
        <f>CONCATENATE("Zmiana kosztów operacyjnych wywołana realizacją projektu do analizy finansowej –",$E$18)</f>
        <v>Zmiana kosztów operacyjnych wywołana realizacją projektu do analizy finansowej – w cenach brutto</v>
      </c>
      <c r="C236" s="83" t="s">
        <v>1</v>
      </c>
      <c r="D236" s="84">
        <f>IF(G$80="","",D$232-D$213)</f>
        <v>0</v>
      </c>
      <c r="E236" s="84">
        <f>IF(H$80="","",E$232-E$213)</f>
        <v>0</v>
      </c>
      <c r="F236" s="84">
        <f>IF(I$80="","",F$232-F$213)</f>
        <v>206498.8125</v>
      </c>
      <c r="G236" s="84">
        <f t="shared" ref="G236:AG236" si="181">IF(J$80="","",G$232-G$213)</f>
        <v>135162.81</v>
      </c>
      <c r="H236" s="84">
        <f t="shared" si="181"/>
        <v>135162.81</v>
      </c>
      <c r="I236" s="84">
        <f t="shared" si="181"/>
        <v>104412.81</v>
      </c>
      <c r="J236" s="84">
        <f t="shared" si="181"/>
        <v>99083.839999999997</v>
      </c>
      <c r="K236" s="84">
        <f t="shared" si="181"/>
        <v>17697.809999999998</v>
      </c>
      <c r="L236" s="84">
        <f t="shared" si="181"/>
        <v>17697.809999999998</v>
      </c>
      <c r="M236" s="84">
        <f t="shared" si="181"/>
        <v>15237.81</v>
      </c>
      <c r="N236" s="84">
        <f t="shared" si="181"/>
        <v>14007.81</v>
      </c>
      <c r="O236" s="84">
        <f t="shared" si="181"/>
        <v>68333.84</v>
      </c>
      <c r="P236" s="84">
        <f t="shared" si="181"/>
        <v>63822.81</v>
      </c>
      <c r="Q236" s="84">
        <f t="shared" si="181"/>
        <v>63822.81</v>
      </c>
      <c r="R236" s="84">
        <f t="shared" si="181"/>
        <v>18312.809999999998</v>
      </c>
      <c r="S236" s="84" t="str">
        <f t="shared" si="181"/>
        <v/>
      </c>
      <c r="T236" s="84" t="str">
        <f t="shared" si="181"/>
        <v/>
      </c>
      <c r="U236" s="84" t="str">
        <f t="shared" si="181"/>
        <v/>
      </c>
      <c r="V236" s="84" t="str">
        <f t="shared" si="181"/>
        <v/>
      </c>
      <c r="W236" s="84" t="str">
        <f t="shared" si="181"/>
        <v/>
      </c>
      <c r="X236" s="84" t="str">
        <f t="shared" si="181"/>
        <v/>
      </c>
      <c r="Y236" s="84" t="str">
        <f t="shared" si="181"/>
        <v/>
      </c>
      <c r="Z236" s="84" t="str">
        <f t="shared" si="181"/>
        <v/>
      </c>
      <c r="AA236" s="84" t="str">
        <f t="shared" si="181"/>
        <v/>
      </c>
      <c r="AB236" s="84" t="str">
        <f t="shared" si="181"/>
        <v/>
      </c>
      <c r="AC236" s="84" t="str">
        <f t="shared" si="181"/>
        <v/>
      </c>
      <c r="AD236" s="84" t="str">
        <f t="shared" si="181"/>
        <v/>
      </c>
      <c r="AE236" s="84" t="str">
        <f t="shared" si="181"/>
        <v/>
      </c>
      <c r="AF236" s="84" t="str">
        <f t="shared" si="181"/>
        <v/>
      </c>
      <c r="AG236" s="84" t="str">
        <f t="shared" si="181"/>
        <v/>
      </c>
    </row>
    <row r="237" spans="1:33" s="70" customFormat="1" ht="20.399999999999999">
      <c r="A237" s="126" t="s">
        <v>147</v>
      </c>
      <c r="B237" s="95" t="s">
        <v>180</v>
      </c>
      <c r="C237" s="124" t="s">
        <v>1</v>
      </c>
      <c r="D237" s="122">
        <f>IF(G$80="","",D$231-D$212)</f>
        <v>0</v>
      </c>
      <c r="E237" s="122">
        <f t="shared" ref="E237:AG237" si="182">IF(H$80="","",E$231-E$212)</f>
        <v>0</v>
      </c>
      <c r="F237" s="122">
        <f>IF(I$80="","",F$231-F$212)</f>
        <v>167885.22</v>
      </c>
      <c r="G237" s="122">
        <f t="shared" si="182"/>
        <v>109888.47</v>
      </c>
      <c r="H237" s="122">
        <f t="shared" si="182"/>
        <v>109888.47</v>
      </c>
      <c r="I237" s="122">
        <f t="shared" si="182"/>
        <v>84888.47</v>
      </c>
      <c r="J237" s="122">
        <f t="shared" si="182"/>
        <v>80555.97</v>
      </c>
      <c r="K237" s="122">
        <f t="shared" si="182"/>
        <v>14388.47</v>
      </c>
      <c r="L237" s="122">
        <f t="shared" si="182"/>
        <v>14388.47</v>
      </c>
      <c r="M237" s="122">
        <f t="shared" si="182"/>
        <v>12388.47</v>
      </c>
      <c r="N237" s="122">
        <f t="shared" si="182"/>
        <v>11388.47</v>
      </c>
      <c r="O237" s="122">
        <f t="shared" si="182"/>
        <v>55555.97</v>
      </c>
      <c r="P237" s="122">
        <f t="shared" si="182"/>
        <v>51888.47</v>
      </c>
      <c r="Q237" s="122">
        <f t="shared" si="182"/>
        <v>51888.47</v>
      </c>
      <c r="R237" s="122">
        <f t="shared" si="182"/>
        <v>14888.47</v>
      </c>
      <c r="S237" s="122" t="str">
        <f t="shared" si="182"/>
        <v/>
      </c>
      <c r="T237" s="122" t="str">
        <f t="shared" si="182"/>
        <v/>
      </c>
      <c r="U237" s="122" t="str">
        <f t="shared" si="182"/>
        <v/>
      </c>
      <c r="V237" s="122" t="str">
        <f t="shared" si="182"/>
        <v/>
      </c>
      <c r="W237" s="122" t="str">
        <f t="shared" si="182"/>
        <v/>
      </c>
      <c r="X237" s="122" t="str">
        <f t="shared" si="182"/>
        <v/>
      </c>
      <c r="Y237" s="122" t="str">
        <f t="shared" si="182"/>
        <v/>
      </c>
      <c r="Z237" s="122" t="str">
        <f t="shared" si="182"/>
        <v/>
      </c>
      <c r="AA237" s="122" t="str">
        <f t="shared" si="182"/>
        <v/>
      </c>
      <c r="AB237" s="122" t="str">
        <f t="shared" si="182"/>
        <v/>
      </c>
      <c r="AC237" s="122" t="str">
        <f t="shared" si="182"/>
        <v/>
      </c>
      <c r="AD237" s="122" t="str">
        <f t="shared" si="182"/>
        <v/>
      </c>
      <c r="AE237" s="122" t="str">
        <f t="shared" si="182"/>
        <v/>
      </c>
      <c r="AF237" s="122" t="str">
        <f t="shared" si="182"/>
        <v/>
      </c>
      <c r="AG237" s="122" t="str">
        <f t="shared" si="182"/>
        <v/>
      </c>
    </row>
    <row r="238" spans="1:33" s="75" customFormat="1">
      <c r="A238" s="127" t="s">
        <v>109</v>
      </c>
      <c r="B238" s="128" t="str">
        <f>CONCATENATE("   w tym zmiana amortyzacji – ",$E$18)</f>
        <v xml:space="preserve">   w tym zmiana amortyzacji –  w cenach brutto</v>
      </c>
      <c r="C238" s="129" t="s">
        <v>1</v>
      </c>
      <c r="D238" s="130">
        <f>IF(G$80="","",D$220)</f>
        <v>0</v>
      </c>
      <c r="E238" s="130">
        <f t="shared" ref="E238:AG238" si="183">IF(H$80="","",E$220)</f>
        <v>0</v>
      </c>
      <c r="F238" s="130">
        <f t="shared" si="183"/>
        <v>192491.0025</v>
      </c>
      <c r="G238" s="130">
        <f t="shared" si="183"/>
        <v>121155</v>
      </c>
      <c r="H238" s="130">
        <f t="shared" si="183"/>
        <v>121155</v>
      </c>
      <c r="I238" s="130">
        <f t="shared" si="183"/>
        <v>90405</v>
      </c>
      <c r="J238" s="130">
        <f t="shared" si="183"/>
        <v>80565</v>
      </c>
      <c r="K238" s="130">
        <f t="shared" si="183"/>
        <v>3690</v>
      </c>
      <c r="L238" s="130">
        <f t="shared" si="183"/>
        <v>3690</v>
      </c>
      <c r="M238" s="130">
        <f t="shared" si="183"/>
        <v>1230</v>
      </c>
      <c r="N238" s="130">
        <f t="shared" si="183"/>
        <v>0</v>
      </c>
      <c r="O238" s="130">
        <f t="shared" si="183"/>
        <v>49815</v>
      </c>
      <c r="P238" s="130">
        <f t="shared" si="183"/>
        <v>49815</v>
      </c>
      <c r="Q238" s="130">
        <f t="shared" si="183"/>
        <v>49815</v>
      </c>
      <c r="R238" s="130">
        <f t="shared" si="183"/>
        <v>4305</v>
      </c>
      <c r="S238" s="130" t="str">
        <f t="shared" si="183"/>
        <v/>
      </c>
      <c r="T238" s="130" t="str">
        <f t="shared" si="183"/>
        <v/>
      </c>
      <c r="U238" s="130" t="str">
        <f t="shared" si="183"/>
        <v/>
      </c>
      <c r="V238" s="130" t="str">
        <f t="shared" si="183"/>
        <v/>
      </c>
      <c r="W238" s="130" t="str">
        <f t="shared" si="183"/>
        <v/>
      </c>
      <c r="X238" s="130" t="str">
        <f t="shared" si="183"/>
        <v/>
      </c>
      <c r="Y238" s="130" t="str">
        <f t="shared" si="183"/>
        <v/>
      </c>
      <c r="Z238" s="130" t="str">
        <f t="shared" si="183"/>
        <v/>
      </c>
      <c r="AA238" s="130" t="str">
        <f t="shared" si="183"/>
        <v/>
      </c>
      <c r="AB238" s="130" t="str">
        <f t="shared" si="183"/>
        <v/>
      </c>
      <c r="AC238" s="130" t="str">
        <f t="shared" si="183"/>
        <v/>
      </c>
      <c r="AD238" s="130" t="str">
        <f t="shared" si="183"/>
        <v/>
      </c>
      <c r="AE238" s="130" t="str">
        <f t="shared" si="183"/>
        <v/>
      </c>
      <c r="AF238" s="130" t="str">
        <f t="shared" si="183"/>
        <v/>
      </c>
      <c r="AG238" s="130" t="str">
        <f t="shared" si="183"/>
        <v/>
      </c>
    </row>
    <row r="239" spans="1:33" s="75" customFormat="1">
      <c r="A239" s="120" t="s">
        <v>110</v>
      </c>
      <c r="B239" s="131" t="s">
        <v>258</v>
      </c>
      <c r="C239" s="121" t="s">
        <v>1</v>
      </c>
      <c r="D239" s="132">
        <f>IF(G$80="","",D$218)</f>
        <v>0</v>
      </c>
      <c r="E239" s="132">
        <f t="shared" ref="E239:AG239" si="184">IF(H$80="","",E$218)</f>
        <v>0</v>
      </c>
      <c r="F239" s="132">
        <f t="shared" si="184"/>
        <v>156496.75</v>
      </c>
      <c r="G239" s="132">
        <f t="shared" si="184"/>
        <v>98500</v>
      </c>
      <c r="H239" s="132">
        <f t="shared" si="184"/>
        <v>98500</v>
      </c>
      <c r="I239" s="132">
        <f t="shared" si="184"/>
        <v>73500</v>
      </c>
      <c r="J239" s="132">
        <f t="shared" si="184"/>
        <v>65500</v>
      </c>
      <c r="K239" s="132">
        <f t="shared" si="184"/>
        <v>3000</v>
      </c>
      <c r="L239" s="132">
        <f t="shared" si="184"/>
        <v>3000</v>
      </c>
      <c r="M239" s="132">
        <f t="shared" si="184"/>
        <v>1000</v>
      </c>
      <c r="N239" s="132">
        <f t="shared" si="184"/>
        <v>0</v>
      </c>
      <c r="O239" s="132">
        <f t="shared" si="184"/>
        <v>40500</v>
      </c>
      <c r="P239" s="132">
        <f t="shared" si="184"/>
        <v>40500</v>
      </c>
      <c r="Q239" s="132">
        <f t="shared" si="184"/>
        <v>40500</v>
      </c>
      <c r="R239" s="132">
        <f t="shared" si="184"/>
        <v>3500</v>
      </c>
      <c r="S239" s="132" t="str">
        <f t="shared" si="184"/>
        <v/>
      </c>
      <c r="T239" s="132" t="str">
        <f t="shared" si="184"/>
        <v/>
      </c>
      <c r="U239" s="132" t="str">
        <f t="shared" si="184"/>
        <v/>
      </c>
      <c r="V239" s="132" t="str">
        <f t="shared" si="184"/>
        <v/>
      </c>
      <c r="W239" s="132" t="str">
        <f t="shared" si="184"/>
        <v/>
      </c>
      <c r="X239" s="132" t="str">
        <f t="shared" si="184"/>
        <v/>
      </c>
      <c r="Y239" s="132" t="str">
        <f t="shared" si="184"/>
        <v/>
      </c>
      <c r="Z239" s="132" t="str">
        <f t="shared" si="184"/>
        <v/>
      </c>
      <c r="AA239" s="132" t="str">
        <f t="shared" si="184"/>
        <v/>
      </c>
      <c r="AB239" s="132" t="str">
        <f t="shared" si="184"/>
        <v/>
      </c>
      <c r="AC239" s="132" t="str">
        <f t="shared" si="184"/>
        <v/>
      </c>
      <c r="AD239" s="132" t="str">
        <f t="shared" si="184"/>
        <v/>
      </c>
      <c r="AE239" s="132" t="str">
        <f t="shared" si="184"/>
        <v/>
      </c>
      <c r="AF239" s="132" t="str">
        <f t="shared" si="184"/>
        <v/>
      </c>
      <c r="AG239" s="132" t="str">
        <f t="shared" si="184"/>
        <v/>
      </c>
    </row>
    <row r="240" spans="1:33" s="75" customFormat="1">
      <c r="A240" s="71" t="s">
        <v>123</v>
      </c>
      <c r="B240" s="72" t="s">
        <v>181</v>
      </c>
      <c r="C240" s="73" t="s">
        <v>1</v>
      </c>
      <c r="D240" s="74">
        <f>IF(G$80="","",SUM(D$219,D$229)-SUM(D$210))</f>
        <v>0</v>
      </c>
      <c r="E240" s="74">
        <f t="shared" ref="E240:AG240" si="185">IF(H$80="","",SUM(E$219,E$229)-SUM(E$210))</f>
        <v>0</v>
      </c>
      <c r="F240" s="74">
        <f t="shared" si="185"/>
        <v>38613.592499999999</v>
      </c>
      <c r="G240" s="74">
        <f t="shared" si="185"/>
        <v>25274.34</v>
      </c>
      <c r="H240" s="74">
        <f t="shared" si="185"/>
        <v>25274.34</v>
      </c>
      <c r="I240" s="74">
        <f t="shared" si="185"/>
        <v>19524.34</v>
      </c>
      <c r="J240" s="74">
        <f t="shared" si="185"/>
        <v>18527.87</v>
      </c>
      <c r="K240" s="74">
        <f t="shared" si="185"/>
        <v>3309.34</v>
      </c>
      <c r="L240" s="74">
        <f t="shared" si="185"/>
        <v>3309.34</v>
      </c>
      <c r="M240" s="74">
        <f t="shared" si="185"/>
        <v>2849.34</v>
      </c>
      <c r="N240" s="74">
        <f t="shared" si="185"/>
        <v>2619.34</v>
      </c>
      <c r="O240" s="74">
        <f t="shared" si="185"/>
        <v>12777.869999999999</v>
      </c>
      <c r="P240" s="74">
        <f t="shared" si="185"/>
        <v>11934.34</v>
      </c>
      <c r="Q240" s="74">
        <f t="shared" si="185"/>
        <v>11934.34</v>
      </c>
      <c r="R240" s="74">
        <f t="shared" si="185"/>
        <v>3424.34</v>
      </c>
      <c r="S240" s="74" t="str">
        <f t="shared" si="185"/>
        <v/>
      </c>
      <c r="T240" s="74" t="str">
        <f t="shared" si="185"/>
        <v/>
      </c>
      <c r="U240" s="74" t="str">
        <f t="shared" si="185"/>
        <v/>
      </c>
      <c r="V240" s="74" t="str">
        <f t="shared" si="185"/>
        <v/>
      </c>
      <c r="W240" s="74" t="str">
        <f t="shared" si="185"/>
        <v/>
      </c>
      <c r="X240" s="74" t="str">
        <f t="shared" si="185"/>
        <v/>
      </c>
      <c r="Y240" s="74" t="str">
        <f t="shared" si="185"/>
        <v/>
      </c>
      <c r="Z240" s="74" t="str">
        <f t="shared" si="185"/>
        <v/>
      </c>
      <c r="AA240" s="74" t="str">
        <f t="shared" si="185"/>
        <v/>
      </c>
      <c r="AB240" s="74" t="str">
        <f t="shared" si="185"/>
        <v/>
      </c>
      <c r="AC240" s="74" t="str">
        <f t="shared" si="185"/>
        <v/>
      </c>
      <c r="AD240" s="74" t="str">
        <f t="shared" si="185"/>
        <v/>
      </c>
      <c r="AE240" s="74" t="str">
        <f t="shared" si="185"/>
        <v/>
      </c>
      <c r="AF240" s="74" t="str">
        <f t="shared" si="185"/>
        <v/>
      </c>
      <c r="AG240" s="74" t="str">
        <f t="shared" si="185"/>
        <v/>
      </c>
    </row>
    <row r="241" spans="1:33" s="70" customFormat="1" ht="20.399999999999999">
      <c r="A241" s="267" t="s">
        <v>131</v>
      </c>
      <c r="B241" s="286" t="str">
        <f>CONCATENATE("Zmiana kosztów operacyjnych bez amortyzacji wywołana realizacją projektu do analizy finansowej –",$E$18)</f>
        <v>Zmiana kosztów operacyjnych bez amortyzacji wywołana realizacją projektu do analizy finansowej – w cenach brutto</v>
      </c>
      <c r="C241" s="146" t="s">
        <v>1</v>
      </c>
      <c r="D241" s="268">
        <f>IF(G$80="","",D$236-D$238)</f>
        <v>0</v>
      </c>
      <c r="E241" s="268">
        <f t="shared" ref="E241:AG241" si="186">IF(H$80="","",E$236-E$238)</f>
        <v>0</v>
      </c>
      <c r="F241" s="268">
        <f>IF(I$80="","",F$236-F$238)</f>
        <v>14007.809999999998</v>
      </c>
      <c r="G241" s="268">
        <f t="shared" si="186"/>
        <v>14007.809999999998</v>
      </c>
      <c r="H241" s="268">
        <f t="shared" si="186"/>
        <v>14007.809999999998</v>
      </c>
      <c r="I241" s="268">
        <f t="shared" si="186"/>
        <v>14007.809999999998</v>
      </c>
      <c r="J241" s="268">
        <f t="shared" si="186"/>
        <v>18518.839999999997</v>
      </c>
      <c r="K241" s="268">
        <f t="shared" si="186"/>
        <v>14007.809999999998</v>
      </c>
      <c r="L241" s="268">
        <f t="shared" si="186"/>
        <v>14007.809999999998</v>
      </c>
      <c r="M241" s="268">
        <f t="shared" si="186"/>
        <v>14007.81</v>
      </c>
      <c r="N241" s="268">
        <f t="shared" si="186"/>
        <v>14007.81</v>
      </c>
      <c r="O241" s="268">
        <f t="shared" si="186"/>
        <v>18518.839999999997</v>
      </c>
      <c r="P241" s="268">
        <f t="shared" si="186"/>
        <v>14007.809999999998</v>
      </c>
      <c r="Q241" s="268">
        <f t="shared" si="186"/>
        <v>14007.809999999998</v>
      </c>
      <c r="R241" s="268">
        <f t="shared" si="186"/>
        <v>14007.809999999998</v>
      </c>
      <c r="S241" s="268" t="str">
        <f t="shared" si="186"/>
        <v/>
      </c>
      <c r="T241" s="268" t="str">
        <f t="shared" si="186"/>
        <v/>
      </c>
      <c r="U241" s="268" t="str">
        <f t="shared" si="186"/>
        <v/>
      </c>
      <c r="V241" s="268" t="str">
        <f t="shared" si="186"/>
        <v/>
      </c>
      <c r="W241" s="268" t="str">
        <f t="shared" si="186"/>
        <v/>
      </c>
      <c r="X241" s="268" t="str">
        <f t="shared" si="186"/>
        <v/>
      </c>
      <c r="Y241" s="268" t="str">
        <f t="shared" si="186"/>
        <v/>
      </c>
      <c r="Z241" s="268" t="str">
        <f t="shared" si="186"/>
        <v/>
      </c>
      <c r="AA241" s="268" t="str">
        <f t="shared" si="186"/>
        <v/>
      </c>
      <c r="AB241" s="268" t="str">
        <f t="shared" si="186"/>
        <v/>
      </c>
      <c r="AC241" s="268" t="str">
        <f t="shared" si="186"/>
        <v/>
      </c>
      <c r="AD241" s="268" t="str">
        <f t="shared" si="186"/>
        <v/>
      </c>
      <c r="AE241" s="268" t="str">
        <f t="shared" si="186"/>
        <v/>
      </c>
      <c r="AF241" s="268" t="str">
        <f t="shared" si="186"/>
        <v/>
      </c>
      <c r="AG241" s="268" t="str">
        <f t="shared" si="186"/>
        <v/>
      </c>
    </row>
    <row r="242" spans="1:33" s="70" customFormat="1" ht="20.399999999999999">
      <c r="A242" s="45" t="s">
        <v>321</v>
      </c>
      <c r="B242" s="265" t="s">
        <v>322</v>
      </c>
      <c r="C242" s="148" t="s">
        <v>1</v>
      </c>
      <c r="D242" s="266">
        <f>IF(G$80="","",D$237-D$239)</f>
        <v>0</v>
      </c>
      <c r="E242" s="266">
        <f t="shared" ref="E242:AG242" si="187">IF(H$80="","",E$237-E$239)</f>
        <v>0</v>
      </c>
      <c r="F242" s="266">
        <f t="shared" si="187"/>
        <v>11388.470000000001</v>
      </c>
      <c r="G242" s="266">
        <f t="shared" si="187"/>
        <v>11388.470000000001</v>
      </c>
      <c r="H242" s="266">
        <f t="shared" si="187"/>
        <v>11388.470000000001</v>
      </c>
      <c r="I242" s="266">
        <f t="shared" si="187"/>
        <v>11388.470000000001</v>
      </c>
      <c r="J242" s="266">
        <f t="shared" si="187"/>
        <v>15055.970000000001</v>
      </c>
      <c r="K242" s="266">
        <f t="shared" si="187"/>
        <v>11388.47</v>
      </c>
      <c r="L242" s="266">
        <f t="shared" si="187"/>
        <v>11388.47</v>
      </c>
      <c r="M242" s="266">
        <f t="shared" si="187"/>
        <v>11388.47</v>
      </c>
      <c r="N242" s="266">
        <f t="shared" si="187"/>
        <v>11388.47</v>
      </c>
      <c r="O242" s="266">
        <f t="shared" si="187"/>
        <v>15055.970000000001</v>
      </c>
      <c r="P242" s="266">
        <f t="shared" si="187"/>
        <v>11388.470000000001</v>
      </c>
      <c r="Q242" s="266">
        <f t="shared" si="187"/>
        <v>11388.470000000001</v>
      </c>
      <c r="R242" s="266">
        <f t="shared" si="187"/>
        <v>11388.47</v>
      </c>
      <c r="S242" s="266" t="str">
        <f t="shared" si="187"/>
        <v/>
      </c>
      <c r="T242" s="266" t="str">
        <f t="shared" si="187"/>
        <v/>
      </c>
      <c r="U242" s="266" t="str">
        <f t="shared" si="187"/>
        <v/>
      </c>
      <c r="V242" s="266" t="str">
        <f t="shared" si="187"/>
        <v/>
      </c>
      <c r="W242" s="266" t="str">
        <f t="shared" si="187"/>
        <v/>
      </c>
      <c r="X242" s="266" t="str">
        <f t="shared" si="187"/>
        <v/>
      </c>
      <c r="Y242" s="266" t="str">
        <f t="shared" si="187"/>
        <v/>
      </c>
      <c r="Z242" s="266" t="str">
        <f t="shared" si="187"/>
        <v/>
      </c>
      <c r="AA242" s="266" t="str">
        <f t="shared" si="187"/>
        <v/>
      </c>
      <c r="AB242" s="266" t="str">
        <f t="shared" si="187"/>
        <v/>
      </c>
      <c r="AC242" s="266" t="str">
        <f t="shared" si="187"/>
        <v/>
      </c>
      <c r="AD242" s="266" t="str">
        <f t="shared" si="187"/>
        <v/>
      </c>
      <c r="AE242" s="266" t="str">
        <f t="shared" si="187"/>
        <v/>
      </c>
      <c r="AF242" s="266" t="str">
        <f t="shared" si="187"/>
        <v/>
      </c>
      <c r="AG242" s="266" t="str">
        <f t="shared" si="187"/>
        <v/>
      </c>
    </row>
    <row r="243" spans="1:33" s="75" customFormat="1">
      <c r="A243" s="270" t="s">
        <v>169</v>
      </c>
      <c r="B243" s="399" t="s">
        <v>347</v>
      </c>
      <c r="C243" s="168" t="s">
        <v>1</v>
      </c>
      <c r="D243" s="272">
        <f>IF(G$80="","",D$241-D$242)</f>
        <v>0</v>
      </c>
      <c r="E243" s="272">
        <f t="shared" ref="E243:AG243" si="188">IF(H$80="","",E$241-E$242)</f>
        <v>0</v>
      </c>
      <c r="F243" s="272">
        <f t="shared" si="188"/>
        <v>2619.3399999999965</v>
      </c>
      <c r="G243" s="272">
        <f t="shared" si="188"/>
        <v>2619.3399999999965</v>
      </c>
      <c r="H243" s="272">
        <f t="shared" si="188"/>
        <v>2619.3399999999965</v>
      </c>
      <c r="I243" s="272">
        <f t="shared" si="188"/>
        <v>2619.3399999999965</v>
      </c>
      <c r="J243" s="272">
        <f t="shared" si="188"/>
        <v>3462.8699999999953</v>
      </c>
      <c r="K243" s="272">
        <f t="shared" si="188"/>
        <v>2619.3399999999983</v>
      </c>
      <c r="L243" s="272">
        <f t="shared" si="188"/>
        <v>2619.3399999999983</v>
      </c>
      <c r="M243" s="272">
        <f t="shared" si="188"/>
        <v>2619.34</v>
      </c>
      <c r="N243" s="272">
        <f t="shared" si="188"/>
        <v>2619.34</v>
      </c>
      <c r="O243" s="272">
        <f t="shared" si="188"/>
        <v>3462.8699999999953</v>
      </c>
      <c r="P243" s="272">
        <f t="shared" si="188"/>
        <v>2619.3399999999965</v>
      </c>
      <c r="Q243" s="272">
        <f t="shared" si="188"/>
        <v>2619.3399999999965</v>
      </c>
      <c r="R243" s="272">
        <f t="shared" si="188"/>
        <v>2619.3399999999983</v>
      </c>
      <c r="S243" s="272" t="str">
        <f t="shared" si="188"/>
        <v/>
      </c>
      <c r="T243" s="272" t="str">
        <f t="shared" si="188"/>
        <v/>
      </c>
      <c r="U243" s="272" t="str">
        <f t="shared" si="188"/>
        <v/>
      </c>
      <c r="V243" s="272" t="str">
        <f t="shared" si="188"/>
        <v/>
      </c>
      <c r="W243" s="272" t="str">
        <f t="shared" si="188"/>
        <v/>
      </c>
      <c r="X243" s="272" t="str">
        <f t="shared" si="188"/>
        <v/>
      </c>
      <c r="Y243" s="272" t="str">
        <f t="shared" si="188"/>
        <v/>
      </c>
      <c r="Z243" s="272" t="str">
        <f t="shared" si="188"/>
        <v/>
      </c>
      <c r="AA243" s="272" t="str">
        <f t="shared" si="188"/>
        <v/>
      </c>
      <c r="AB243" s="272" t="str">
        <f t="shared" si="188"/>
        <v/>
      </c>
      <c r="AC243" s="272" t="str">
        <f t="shared" si="188"/>
        <v/>
      </c>
      <c r="AD243" s="272" t="str">
        <f t="shared" si="188"/>
        <v/>
      </c>
      <c r="AE243" s="272" t="str">
        <f t="shared" si="188"/>
        <v/>
      </c>
      <c r="AF243" s="272" t="str">
        <f t="shared" si="188"/>
        <v/>
      </c>
      <c r="AG243" s="272" t="str">
        <f t="shared" si="188"/>
        <v/>
      </c>
    </row>
    <row r="244" spans="1:33" s="374" customFormat="1" ht="24" customHeight="1">
      <c r="A244" s="373" t="s">
        <v>138</v>
      </c>
      <c r="B244" s="374" t="s">
        <v>139</v>
      </c>
      <c r="D244" s="640"/>
      <c r="E244" s="640"/>
      <c r="F244" s="640"/>
      <c r="G244" s="640"/>
      <c r="H244" s="640"/>
      <c r="I244" s="640"/>
      <c r="J244" s="640"/>
      <c r="K244" s="640"/>
      <c r="L244" s="640"/>
      <c r="M244" s="640"/>
      <c r="N244" s="640"/>
      <c r="O244" s="640"/>
      <c r="P244" s="640"/>
      <c r="Q244" s="640"/>
      <c r="R244" s="640"/>
      <c r="S244" s="640"/>
      <c r="T244" s="640"/>
      <c r="U244" s="640"/>
      <c r="V244" s="640"/>
      <c r="W244" s="640"/>
      <c r="X244" s="640"/>
      <c r="Y244" s="640"/>
      <c r="Z244" s="640"/>
      <c r="AA244" s="640"/>
      <c r="AB244" s="640"/>
      <c r="AC244" s="640"/>
      <c r="AD244" s="640"/>
      <c r="AE244" s="640"/>
      <c r="AF244" s="640"/>
      <c r="AG244" s="640"/>
    </row>
    <row r="245" spans="1:33" s="402" customFormat="1" ht="18" customHeight="1">
      <c r="A245" s="401" t="s">
        <v>209</v>
      </c>
      <c r="B245" s="402" t="s">
        <v>210</v>
      </c>
      <c r="H245" s="403"/>
    </row>
    <row r="246" spans="1:33" s="80" customFormat="1" ht="19.5" customHeight="1">
      <c r="A246" s="79"/>
      <c r="B246" s="80" t="s">
        <v>140</v>
      </c>
    </row>
    <row r="247" spans="1:33" s="8" customFormat="1">
      <c r="A247" s="678" t="s">
        <v>10</v>
      </c>
      <c r="B247" s="680" t="s">
        <v>204</v>
      </c>
      <c r="C247" s="682" t="s">
        <v>0</v>
      </c>
      <c r="D247" s="36" t="str">
        <f t="shared" ref="D247:AG247" si="189">IF(G$80="","",G$80)</f>
        <v>Faza inwest.</v>
      </c>
      <c r="E247" s="36" t="str">
        <f t="shared" si="189"/>
        <v>Faza inwest.</v>
      </c>
      <c r="F247" s="36" t="str">
        <f t="shared" si="189"/>
        <v>Faza oper.</v>
      </c>
      <c r="G247" s="36" t="str">
        <f t="shared" si="189"/>
        <v>Faza oper.</v>
      </c>
      <c r="H247" s="36" t="str">
        <f t="shared" si="189"/>
        <v>Faza oper.</v>
      </c>
      <c r="I247" s="36" t="str">
        <f t="shared" si="189"/>
        <v>Faza oper.</v>
      </c>
      <c r="J247" s="36" t="str">
        <f t="shared" si="189"/>
        <v>Faza oper.</v>
      </c>
      <c r="K247" s="36" t="str">
        <f t="shared" si="189"/>
        <v>Faza oper.</v>
      </c>
      <c r="L247" s="36" t="str">
        <f t="shared" si="189"/>
        <v>Faza oper.</v>
      </c>
      <c r="M247" s="36" t="str">
        <f t="shared" si="189"/>
        <v>Faza oper.</v>
      </c>
      <c r="N247" s="36" t="str">
        <f t="shared" si="189"/>
        <v>Faza oper.</v>
      </c>
      <c r="O247" s="36" t="str">
        <f t="shared" si="189"/>
        <v>Faza oper.</v>
      </c>
      <c r="P247" s="36" t="str">
        <f t="shared" si="189"/>
        <v>Faza oper.</v>
      </c>
      <c r="Q247" s="36" t="str">
        <f t="shared" si="189"/>
        <v>Faza oper.</v>
      </c>
      <c r="R247" s="36" t="str">
        <f t="shared" si="189"/>
        <v>Faza oper.</v>
      </c>
      <c r="S247" s="36" t="str">
        <f t="shared" si="189"/>
        <v/>
      </c>
      <c r="T247" s="36" t="str">
        <f t="shared" si="189"/>
        <v/>
      </c>
      <c r="U247" s="36" t="str">
        <f t="shared" si="189"/>
        <v/>
      </c>
      <c r="V247" s="36" t="str">
        <f t="shared" si="189"/>
        <v/>
      </c>
      <c r="W247" s="36" t="str">
        <f t="shared" si="189"/>
        <v/>
      </c>
      <c r="X247" s="36" t="str">
        <f t="shared" si="189"/>
        <v/>
      </c>
      <c r="Y247" s="36" t="str">
        <f t="shared" si="189"/>
        <v/>
      </c>
      <c r="Z247" s="36" t="str">
        <f t="shared" si="189"/>
        <v/>
      </c>
      <c r="AA247" s="36" t="str">
        <f t="shared" si="189"/>
        <v/>
      </c>
      <c r="AB247" s="36" t="str">
        <f t="shared" si="189"/>
        <v/>
      </c>
      <c r="AC247" s="36" t="str">
        <f t="shared" si="189"/>
        <v/>
      </c>
      <c r="AD247" s="36" t="str">
        <f t="shared" si="189"/>
        <v/>
      </c>
      <c r="AE247" s="36" t="str">
        <f t="shared" si="189"/>
        <v/>
      </c>
      <c r="AF247" s="36" t="str">
        <f t="shared" si="189"/>
        <v/>
      </c>
      <c r="AG247" s="36" t="str">
        <f t="shared" si="189"/>
        <v/>
      </c>
    </row>
    <row r="248" spans="1:33" s="8" customFormat="1">
      <c r="A248" s="679"/>
      <c r="B248" s="681"/>
      <c r="C248" s="683"/>
      <c r="D248" s="33">
        <f t="shared" ref="D248:AG248" si="190">IF(G$81="","",G$81)</f>
        <v>2020</v>
      </c>
      <c r="E248" s="33">
        <f t="shared" si="190"/>
        <v>2021</v>
      </c>
      <c r="F248" s="33">
        <f t="shared" si="190"/>
        <v>2022</v>
      </c>
      <c r="G248" s="33">
        <f t="shared" si="190"/>
        <v>2023</v>
      </c>
      <c r="H248" s="33">
        <f t="shared" si="190"/>
        <v>2024</v>
      </c>
      <c r="I248" s="33">
        <f t="shared" si="190"/>
        <v>2025</v>
      </c>
      <c r="J248" s="33">
        <f t="shared" si="190"/>
        <v>2026</v>
      </c>
      <c r="K248" s="33">
        <f t="shared" si="190"/>
        <v>2027</v>
      </c>
      <c r="L248" s="33">
        <f t="shared" si="190"/>
        <v>2028</v>
      </c>
      <c r="M248" s="33">
        <f t="shared" si="190"/>
        <v>2029</v>
      </c>
      <c r="N248" s="33">
        <f t="shared" si="190"/>
        <v>2030</v>
      </c>
      <c r="O248" s="33">
        <f t="shared" si="190"/>
        <v>2031</v>
      </c>
      <c r="P248" s="33">
        <f t="shared" si="190"/>
        <v>2032</v>
      </c>
      <c r="Q248" s="33">
        <f t="shared" si="190"/>
        <v>2033</v>
      </c>
      <c r="R248" s="33">
        <f t="shared" si="190"/>
        <v>2034</v>
      </c>
      <c r="S248" s="33" t="str">
        <f t="shared" si="190"/>
        <v/>
      </c>
      <c r="T248" s="33" t="str">
        <f t="shared" si="190"/>
        <v/>
      </c>
      <c r="U248" s="33" t="str">
        <f t="shared" si="190"/>
        <v/>
      </c>
      <c r="V248" s="33" t="str">
        <f t="shared" si="190"/>
        <v/>
      </c>
      <c r="W248" s="33" t="str">
        <f t="shared" si="190"/>
        <v/>
      </c>
      <c r="X248" s="33" t="str">
        <f t="shared" si="190"/>
        <v/>
      </c>
      <c r="Y248" s="33" t="str">
        <f t="shared" si="190"/>
        <v/>
      </c>
      <c r="Z248" s="33" t="str">
        <f t="shared" si="190"/>
        <v/>
      </c>
      <c r="AA248" s="33" t="str">
        <f t="shared" si="190"/>
        <v/>
      </c>
      <c r="AB248" s="33" t="str">
        <f t="shared" si="190"/>
        <v/>
      </c>
      <c r="AC248" s="33" t="str">
        <f t="shared" si="190"/>
        <v/>
      </c>
      <c r="AD248" s="33" t="str">
        <f t="shared" si="190"/>
        <v/>
      </c>
      <c r="AE248" s="33" t="str">
        <f t="shared" si="190"/>
        <v/>
      </c>
      <c r="AF248" s="33" t="str">
        <f t="shared" si="190"/>
        <v/>
      </c>
      <c r="AG248" s="33" t="str">
        <f t="shared" si="190"/>
        <v/>
      </c>
    </row>
    <row r="249" spans="1:33" s="69" customFormat="1">
      <c r="A249" s="100" t="str">
        <f>IF(Dane!A177="","",Dane!A177)</f>
        <v/>
      </c>
      <c r="B249" s="200" t="str">
        <f>IF(Dane!B177="","",Dane!B177)</f>
        <v/>
      </c>
      <c r="C249" s="274" t="str">
        <f>IF(Dane!C177="","",Dane!C177)</f>
        <v/>
      </c>
      <c r="D249" s="84" t="str">
        <f>IF(Dane!D177="","",Dane!D177)</f>
        <v/>
      </c>
      <c r="E249" s="84" t="str">
        <f>IF(Dane!E177="","",Dane!E177)</f>
        <v/>
      </c>
      <c r="F249" s="84" t="str">
        <f>IF(Dane!F177="","",Dane!F177)</f>
        <v/>
      </c>
      <c r="G249" s="84" t="str">
        <f>IF(Dane!G177="","",Dane!G177)</f>
        <v/>
      </c>
      <c r="H249" s="84" t="str">
        <f>IF(Dane!H177="","",Dane!H177)</f>
        <v/>
      </c>
      <c r="I249" s="84" t="str">
        <f>IF(Dane!I177="","",Dane!I177)</f>
        <v/>
      </c>
      <c r="J249" s="84" t="str">
        <f>IF(Dane!J177="","",Dane!J177)</f>
        <v/>
      </c>
      <c r="K249" s="84" t="str">
        <f>IF(Dane!K177="","",Dane!K177)</f>
        <v/>
      </c>
      <c r="L249" s="84" t="str">
        <f>IF(Dane!L177="","",Dane!L177)</f>
        <v/>
      </c>
      <c r="M249" s="84" t="str">
        <f>IF(Dane!M177="","",Dane!M177)</f>
        <v/>
      </c>
      <c r="N249" s="84" t="str">
        <f>IF(Dane!N177="","",Dane!N177)</f>
        <v/>
      </c>
      <c r="O249" s="84" t="str">
        <f>IF(Dane!O177="","",Dane!O177)</f>
        <v/>
      </c>
      <c r="P249" s="84" t="str">
        <f>IF(Dane!P177="","",Dane!P177)</f>
        <v/>
      </c>
      <c r="Q249" s="84" t="str">
        <f>IF(Dane!Q177="","",Dane!Q177)</f>
        <v/>
      </c>
      <c r="R249" s="84" t="str">
        <f>IF(Dane!R177="","",Dane!R177)</f>
        <v/>
      </c>
      <c r="S249" s="84" t="str">
        <f>IF(Dane!S177="","",Dane!S177)</f>
        <v/>
      </c>
      <c r="T249" s="84" t="str">
        <f>IF(Dane!T177="","",Dane!T177)</f>
        <v/>
      </c>
      <c r="U249" s="84" t="str">
        <f>IF(Dane!U177="","",Dane!U177)</f>
        <v/>
      </c>
      <c r="V249" s="84" t="str">
        <f>IF(Dane!V177="","",Dane!V177)</f>
        <v/>
      </c>
      <c r="W249" s="84" t="str">
        <f>IF(Dane!W177="","",Dane!W177)</f>
        <v/>
      </c>
      <c r="X249" s="84" t="str">
        <f>IF(Dane!X177="","",Dane!X177)</f>
        <v/>
      </c>
      <c r="Y249" s="84" t="str">
        <f>IF(Dane!Y177="","",Dane!Y177)</f>
        <v/>
      </c>
      <c r="Z249" s="84" t="str">
        <f>IF(Dane!Z177="","",Dane!Z177)</f>
        <v/>
      </c>
      <c r="AA249" s="84" t="str">
        <f>IF(Dane!AA177="","",Dane!AA177)</f>
        <v/>
      </c>
      <c r="AB249" s="84" t="str">
        <f>IF(Dane!AB177="","",Dane!AB177)</f>
        <v/>
      </c>
      <c r="AC249" s="84" t="str">
        <f>IF(Dane!AC177="","",Dane!AC177)</f>
        <v/>
      </c>
      <c r="AD249" s="84" t="str">
        <f>IF(Dane!AD177="","",Dane!AD177)</f>
        <v/>
      </c>
      <c r="AE249" s="84" t="str">
        <f>IF(Dane!AE177="","",Dane!AE177)</f>
        <v/>
      </c>
      <c r="AF249" s="84" t="str">
        <f>IF(Dane!AF177="","",Dane!AF177)</f>
        <v/>
      </c>
      <c r="AG249" s="84" t="str">
        <f>IF(Dane!AG177="","",Dane!AG177)</f>
        <v/>
      </c>
    </row>
    <row r="250" spans="1:33" s="69" customFormat="1">
      <c r="A250" s="94" t="str">
        <f>IF(Dane!A178="","",Dane!A178)</f>
        <v/>
      </c>
      <c r="B250" s="204" t="str">
        <f>IF(Dane!B178="","",Dane!B178)</f>
        <v/>
      </c>
      <c r="C250" s="275" t="str">
        <f>IF(Dane!C178="","",Dane!C178)</f>
        <v/>
      </c>
      <c r="D250" s="88" t="str">
        <f>IF(Dane!D178="","",Dane!D178)</f>
        <v/>
      </c>
      <c r="E250" s="88" t="str">
        <f>IF(Dane!E178="","",Dane!E178)</f>
        <v/>
      </c>
      <c r="F250" s="88" t="str">
        <f>IF(Dane!F178="","",Dane!F178)</f>
        <v/>
      </c>
      <c r="G250" s="88" t="str">
        <f>IF(Dane!G178="","",Dane!G178)</f>
        <v/>
      </c>
      <c r="H250" s="88" t="str">
        <f>IF(Dane!H178="","",Dane!H178)</f>
        <v/>
      </c>
      <c r="I250" s="88" t="str">
        <f>IF(Dane!I178="","",Dane!I178)</f>
        <v/>
      </c>
      <c r="J250" s="88" t="str">
        <f>IF(Dane!J178="","",Dane!J178)</f>
        <v/>
      </c>
      <c r="K250" s="88" t="str">
        <f>IF(Dane!K178="","",Dane!K178)</f>
        <v/>
      </c>
      <c r="L250" s="88" t="str">
        <f>IF(Dane!L178="","",Dane!L178)</f>
        <v/>
      </c>
      <c r="M250" s="88" t="str">
        <f>IF(Dane!M178="","",Dane!M178)</f>
        <v/>
      </c>
      <c r="N250" s="88" t="str">
        <f>IF(Dane!N178="","",Dane!N178)</f>
        <v/>
      </c>
      <c r="O250" s="88" t="str">
        <f>IF(Dane!O178="","",Dane!O178)</f>
        <v/>
      </c>
      <c r="P250" s="88" t="str">
        <f>IF(Dane!P178="","",Dane!P178)</f>
        <v/>
      </c>
      <c r="Q250" s="88" t="str">
        <f>IF(Dane!Q178="","",Dane!Q178)</f>
        <v/>
      </c>
      <c r="R250" s="88" t="str">
        <f>IF(Dane!R178="","",Dane!R178)</f>
        <v/>
      </c>
      <c r="S250" s="88" t="str">
        <f>IF(Dane!S178="","",Dane!S178)</f>
        <v/>
      </c>
      <c r="T250" s="88" t="str">
        <f>IF(Dane!T178="","",Dane!T178)</f>
        <v/>
      </c>
      <c r="U250" s="88" t="str">
        <f>IF(Dane!U178="","",Dane!U178)</f>
        <v/>
      </c>
      <c r="V250" s="88" t="str">
        <f>IF(Dane!V178="","",Dane!V178)</f>
        <v/>
      </c>
      <c r="W250" s="88" t="str">
        <f>IF(Dane!W178="","",Dane!W178)</f>
        <v/>
      </c>
      <c r="X250" s="88" t="str">
        <f>IF(Dane!X178="","",Dane!X178)</f>
        <v/>
      </c>
      <c r="Y250" s="88" t="str">
        <f>IF(Dane!Y178="","",Dane!Y178)</f>
        <v/>
      </c>
      <c r="Z250" s="88" t="str">
        <f>IF(Dane!Z178="","",Dane!Z178)</f>
        <v/>
      </c>
      <c r="AA250" s="88" t="str">
        <f>IF(Dane!AA178="","",Dane!AA178)</f>
        <v/>
      </c>
      <c r="AB250" s="88" t="str">
        <f>IF(Dane!AB178="","",Dane!AB178)</f>
        <v/>
      </c>
      <c r="AC250" s="88" t="str">
        <f>IF(Dane!AC178="","",Dane!AC178)</f>
        <v/>
      </c>
      <c r="AD250" s="88" t="str">
        <f>IF(Dane!AD178="","",Dane!AD178)</f>
        <v/>
      </c>
      <c r="AE250" s="88" t="str">
        <f>IF(Dane!AE178="","",Dane!AE178)</f>
        <v/>
      </c>
      <c r="AF250" s="88" t="str">
        <f>IF(Dane!AF178="","",Dane!AF178)</f>
        <v/>
      </c>
      <c r="AG250" s="88" t="str">
        <f>IF(Dane!AG178="","",Dane!AG178)</f>
        <v/>
      </c>
    </row>
    <row r="251" spans="1:33" s="69" customFormat="1">
      <c r="A251" s="94" t="str">
        <f>IF(Dane!A179="","",Dane!A179)</f>
        <v/>
      </c>
      <c r="B251" s="204" t="str">
        <f>IF(Dane!B179="","",Dane!B179)</f>
        <v/>
      </c>
      <c r="C251" s="275" t="str">
        <f>IF(Dane!C179="","",Dane!C179)</f>
        <v/>
      </c>
      <c r="D251" s="88" t="str">
        <f>IF(Dane!D179="","",Dane!D179)</f>
        <v/>
      </c>
      <c r="E251" s="88" t="str">
        <f>IF(Dane!E179="","",Dane!E179)</f>
        <v/>
      </c>
      <c r="F251" s="88" t="str">
        <f>IF(Dane!F179="","",Dane!F179)</f>
        <v/>
      </c>
      <c r="G251" s="88" t="str">
        <f>IF(Dane!G179="","",Dane!G179)</f>
        <v/>
      </c>
      <c r="H251" s="88" t="str">
        <f>IF(Dane!H179="","",Dane!H179)</f>
        <v/>
      </c>
      <c r="I251" s="88" t="str">
        <f>IF(Dane!I179="","",Dane!I179)</f>
        <v/>
      </c>
      <c r="J251" s="88" t="str">
        <f>IF(Dane!J179="","",Dane!J179)</f>
        <v/>
      </c>
      <c r="K251" s="88" t="str">
        <f>IF(Dane!K179="","",Dane!K179)</f>
        <v/>
      </c>
      <c r="L251" s="88" t="str">
        <f>IF(Dane!L179="","",Dane!L179)</f>
        <v/>
      </c>
      <c r="M251" s="88" t="str">
        <f>IF(Dane!M179="","",Dane!M179)</f>
        <v/>
      </c>
      <c r="N251" s="88" t="str">
        <f>IF(Dane!N179="","",Dane!N179)</f>
        <v/>
      </c>
      <c r="O251" s="88" t="str">
        <f>IF(Dane!O179="","",Dane!O179)</f>
        <v/>
      </c>
      <c r="P251" s="88" t="str">
        <f>IF(Dane!P179="","",Dane!P179)</f>
        <v/>
      </c>
      <c r="Q251" s="88" t="str">
        <f>IF(Dane!Q179="","",Dane!Q179)</f>
        <v/>
      </c>
      <c r="R251" s="88" t="str">
        <f>IF(Dane!R179="","",Dane!R179)</f>
        <v/>
      </c>
      <c r="S251" s="88" t="str">
        <f>IF(Dane!S179="","",Dane!S179)</f>
        <v/>
      </c>
      <c r="T251" s="88" t="str">
        <f>IF(Dane!T179="","",Dane!T179)</f>
        <v/>
      </c>
      <c r="U251" s="88" t="str">
        <f>IF(Dane!U179="","",Dane!U179)</f>
        <v/>
      </c>
      <c r="V251" s="88" t="str">
        <f>IF(Dane!V179="","",Dane!V179)</f>
        <v/>
      </c>
      <c r="W251" s="88" t="str">
        <f>IF(Dane!W179="","",Dane!W179)</f>
        <v/>
      </c>
      <c r="X251" s="88" t="str">
        <f>IF(Dane!X179="","",Dane!X179)</f>
        <v/>
      </c>
      <c r="Y251" s="88" t="str">
        <f>IF(Dane!Y179="","",Dane!Y179)</f>
        <v/>
      </c>
      <c r="Z251" s="88" t="str">
        <f>IF(Dane!Z179="","",Dane!Z179)</f>
        <v/>
      </c>
      <c r="AA251" s="88" t="str">
        <f>IF(Dane!AA179="","",Dane!AA179)</f>
        <v/>
      </c>
      <c r="AB251" s="88" t="str">
        <f>IF(Dane!AB179="","",Dane!AB179)</f>
        <v/>
      </c>
      <c r="AC251" s="88" t="str">
        <f>IF(Dane!AC179="","",Dane!AC179)</f>
        <v/>
      </c>
      <c r="AD251" s="88" t="str">
        <f>IF(Dane!AD179="","",Dane!AD179)</f>
        <v/>
      </c>
      <c r="AE251" s="88" t="str">
        <f>IF(Dane!AE179="","",Dane!AE179)</f>
        <v/>
      </c>
      <c r="AF251" s="88" t="str">
        <f>IF(Dane!AF179="","",Dane!AF179)</f>
        <v/>
      </c>
      <c r="AG251" s="88" t="str">
        <f>IF(Dane!AG179="","",Dane!AG179)</f>
        <v/>
      </c>
    </row>
    <row r="252" spans="1:33" s="69" customFormat="1">
      <c r="A252" s="94" t="str">
        <f>IF(Dane!A180="","",Dane!A180)</f>
        <v/>
      </c>
      <c r="B252" s="204" t="str">
        <f>IF(Dane!B180="","",Dane!B180)</f>
        <v/>
      </c>
      <c r="C252" s="275" t="str">
        <f>IF(Dane!C180="","",Dane!C180)</f>
        <v/>
      </c>
      <c r="D252" s="88" t="str">
        <f>IF(Dane!D180="","",Dane!D180)</f>
        <v/>
      </c>
      <c r="E252" s="88" t="str">
        <f>IF(Dane!E180="","",Dane!E180)</f>
        <v/>
      </c>
      <c r="F252" s="88" t="str">
        <f>IF(Dane!F180="","",Dane!F180)</f>
        <v/>
      </c>
      <c r="G252" s="88" t="str">
        <f>IF(Dane!G180="","",Dane!G180)</f>
        <v/>
      </c>
      <c r="H252" s="88" t="str">
        <f>IF(Dane!H180="","",Dane!H180)</f>
        <v/>
      </c>
      <c r="I252" s="88" t="str">
        <f>IF(Dane!I180="","",Dane!I180)</f>
        <v/>
      </c>
      <c r="J252" s="88" t="str">
        <f>IF(Dane!J180="","",Dane!J180)</f>
        <v/>
      </c>
      <c r="K252" s="88" t="str">
        <f>IF(Dane!K180="","",Dane!K180)</f>
        <v/>
      </c>
      <c r="L252" s="88" t="str">
        <f>IF(Dane!L180="","",Dane!L180)</f>
        <v/>
      </c>
      <c r="M252" s="88" t="str">
        <f>IF(Dane!M180="","",Dane!M180)</f>
        <v/>
      </c>
      <c r="N252" s="88" t="str">
        <f>IF(Dane!N180="","",Dane!N180)</f>
        <v/>
      </c>
      <c r="O252" s="88" t="str">
        <f>IF(Dane!O180="","",Dane!O180)</f>
        <v/>
      </c>
      <c r="P252" s="88" t="str">
        <f>IF(Dane!P180="","",Dane!P180)</f>
        <v/>
      </c>
      <c r="Q252" s="88" t="str">
        <f>IF(Dane!Q180="","",Dane!Q180)</f>
        <v/>
      </c>
      <c r="R252" s="88" t="str">
        <f>IF(Dane!R180="","",Dane!R180)</f>
        <v/>
      </c>
      <c r="S252" s="88" t="str">
        <f>IF(Dane!S180="","",Dane!S180)</f>
        <v/>
      </c>
      <c r="T252" s="88" t="str">
        <f>IF(Dane!T180="","",Dane!T180)</f>
        <v/>
      </c>
      <c r="U252" s="88" t="str">
        <f>IF(Dane!U180="","",Dane!U180)</f>
        <v/>
      </c>
      <c r="V252" s="88" t="str">
        <f>IF(Dane!V180="","",Dane!V180)</f>
        <v/>
      </c>
      <c r="W252" s="88" t="str">
        <f>IF(Dane!W180="","",Dane!W180)</f>
        <v/>
      </c>
      <c r="X252" s="88" t="str">
        <f>IF(Dane!X180="","",Dane!X180)</f>
        <v/>
      </c>
      <c r="Y252" s="88" t="str">
        <f>IF(Dane!Y180="","",Dane!Y180)</f>
        <v/>
      </c>
      <c r="Z252" s="88" t="str">
        <f>IF(Dane!Z180="","",Dane!Z180)</f>
        <v/>
      </c>
      <c r="AA252" s="88" t="str">
        <f>IF(Dane!AA180="","",Dane!AA180)</f>
        <v/>
      </c>
      <c r="AB252" s="88" t="str">
        <f>IF(Dane!AB180="","",Dane!AB180)</f>
        <v/>
      </c>
      <c r="AC252" s="88" t="str">
        <f>IF(Dane!AC180="","",Dane!AC180)</f>
        <v/>
      </c>
      <c r="AD252" s="88" t="str">
        <f>IF(Dane!AD180="","",Dane!AD180)</f>
        <v/>
      </c>
      <c r="AE252" s="88" t="str">
        <f>IF(Dane!AE180="","",Dane!AE180)</f>
        <v/>
      </c>
      <c r="AF252" s="88" t="str">
        <f>IF(Dane!AF180="","",Dane!AF180)</f>
        <v/>
      </c>
      <c r="AG252" s="88" t="str">
        <f>IF(Dane!AG180="","",Dane!AG180)</f>
        <v/>
      </c>
    </row>
    <row r="253" spans="1:33" s="69" customFormat="1">
      <c r="A253" s="94" t="str">
        <f>IF(Dane!A181="","",Dane!A181)</f>
        <v/>
      </c>
      <c r="B253" s="204" t="str">
        <f>IF(Dane!B181="","",Dane!B181)</f>
        <v/>
      </c>
      <c r="C253" s="275" t="str">
        <f>IF(Dane!C181="","",Dane!C181)</f>
        <v/>
      </c>
      <c r="D253" s="88" t="str">
        <f>IF(Dane!D181="","",Dane!D181)</f>
        <v/>
      </c>
      <c r="E253" s="88" t="str">
        <f>IF(Dane!E181="","",Dane!E181)</f>
        <v/>
      </c>
      <c r="F253" s="88" t="str">
        <f>IF(Dane!F181="","",Dane!F181)</f>
        <v/>
      </c>
      <c r="G253" s="88" t="str">
        <f>IF(Dane!G181="","",Dane!G181)</f>
        <v/>
      </c>
      <c r="H253" s="88" t="str">
        <f>IF(Dane!H181="","",Dane!H181)</f>
        <v/>
      </c>
      <c r="I253" s="88" t="str">
        <f>IF(Dane!I181="","",Dane!I181)</f>
        <v/>
      </c>
      <c r="J253" s="88" t="str">
        <f>IF(Dane!J181="","",Dane!J181)</f>
        <v/>
      </c>
      <c r="K253" s="88" t="str">
        <f>IF(Dane!K181="","",Dane!K181)</f>
        <v/>
      </c>
      <c r="L253" s="88" t="str">
        <f>IF(Dane!L181="","",Dane!L181)</f>
        <v/>
      </c>
      <c r="M253" s="88" t="str">
        <f>IF(Dane!M181="","",Dane!M181)</f>
        <v/>
      </c>
      <c r="N253" s="88" t="str">
        <f>IF(Dane!N181="","",Dane!N181)</f>
        <v/>
      </c>
      <c r="O253" s="88" t="str">
        <f>IF(Dane!O181="","",Dane!O181)</f>
        <v/>
      </c>
      <c r="P253" s="88" t="str">
        <f>IF(Dane!P181="","",Dane!P181)</f>
        <v/>
      </c>
      <c r="Q253" s="88" t="str">
        <f>IF(Dane!Q181="","",Dane!Q181)</f>
        <v/>
      </c>
      <c r="R253" s="88" t="str">
        <f>IF(Dane!R181="","",Dane!R181)</f>
        <v/>
      </c>
      <c r="S253" s="88" t="str">
        <f>IF(Dane!S181="","",Dane!S181)</f>
        <v/>
      </c>
      <c r="T253" s="88" t="str">
        <f>IF(Dane!T181="","",Dane!T181)</f>
        <v/>
      </c>
      <c r="U253" s="88" t="str">
        <f>IF(Dane!U181="","",Dane!U181)</f>
        <v/>
      </c>
      <c r="V253" s="88" t="str">
        <f>IF(Dane!V181="","",Dane!V181)</f>
        <v/>
      </c>
      <c r="W253" s="88" t="str">
        <f>IF(Dane!W181="","",Dane!W181)</f>
        <v/>
      </c>
      <c r="X253" s="88" t="str">
        <f>IF(Dane!X181="","",Dane!X181)</f>
        <v/>
      </c>
      <c r="Y253" s="88" t="str">
        <f>IF(Dane!Y181="","",Dane!Y181)</f>
        <v/>
      </c>
      <c r="Z253" s="88" t="str">
        <f>IF(Dane!Z181="","",Dane!Z181)</f>
        <v/>
      </c>
      <c r="AA253" s="88" t="str">
        <f>IF(Dane!AA181="","",Dane!AA181)</f>
        <v/>
      </c>
      <c r="AB253" s="88" t="str">
        <f>IF(Dane!AB181="","",Dane!AB181)</f>
        <v/>
      </c>
      <c r="AC253" s="88" t="str">
        <f>IF(Dane!AC181="","",Dane!AC181)</f>
        <v/>
      </c>
      <c r="AD253" s="88" t="str">
        <f>IF(Dane!AD181="","",Dane!AD181)</f>
        <v/>
      </c>
      <c r="AE253" s="88" t="str">
        <f>IF(Dane!AE181="","",Dane!AE181)</f>
        <v/>
      </c>
      <c r="AF253" s="88" t="str">
        <f>IF(Dane!AF181="","",Dane!AF181)</f>
        <v/>
      </c>
      <c r="AG253" s="88" t="str">
        <f>IF(Dane!AG181="","",Dane!AG181)</f>
        <v/>
      </c>
    </row>
    <row r="254" spans="1:33" s="69" customFormat="1">
      <c r="A254" s="94" t="str">
        <f>IF(Dane!A182="","",Dane!A182)</f>
        <v/>
      </c>
      <c r="B254" s="204" t="str">
        <f>IF(Dane!B182="","",Dane!B182)</f>
        <v/>
      </c>
      <c r="C254" s="275" t="str">
        <f>IF(Dane!C182="","",Dane!C182)</f>
        <v/>
      </c>
      <c r="D254" s="88" t="str">
        <f>IF(Dane!D182="","",Dane!D182)</f>
        <v/>
      </c>
      <c r="E254" s="88" t="str">
        <f>IF(Dane!E182="","",Dane!E182)</f>
        <v/>
      </c>
      <c r="F254" s="88" t="str">
        <f>IF(Dane!F182="","",Dane!F182)</f>
        <v/>
      </c>
      <c r="G254" s="88" t="str">
        <f>IF(Dane!G182="","",Dane!G182)</f>
        <v/>
      </c>
      <c r="H254" s="88" t="str">
        <f>IF(Dane!H182="","",Dane!H182)</f>
        <v/>
      </c>
      <c r="I254" s="88" t="str">
        <f>IF(Dane!I182="","",Dane!I182)</f>
        <v/>
      </c>
      <c r="J254" s="88" t="str">
        <f>IF(Dane!J182="","",Dane!J182)</f>
        <v/>
      </c>
      <c r="K254" s="88" t="str">
        <f>IF(Dane!K182="","",Dane!K182)</f>
        <v/>
      </c>
      <c r="L254" s="88" t="str">
        <f>IF(Dane!L182="","",Dane!L182)</f>
        <v/>
      </c>
      <c r="M254" s="88" t="str">
        <f>IF(Dane!M182="","",Dane!M182)</f>
        <v/>
      </c>
      <c r="N254" s="88" t="str">
        <f>IF(Dane!N182="","",Dane!N182)</f>
        <v/>
      </c>
      <c r="O254" s="88" t="str">
        <f>IF(Dane!O182="","",Dane!O182)</f>
        <v/>
      </c>
      <c r="P254" s="88" t="str">
        <f>IF(Dane!P182="","",Dane!P182)</f>
        <v/>
      </c>
      <c r="Q254" s="88" t="str">
        <f>IF(Dane!Q182="","",Dane!Q182)</f>
        <v/>
      </c>
      <c r="R254" s="88" t="str">
        <f>IF(Dane!R182="","",Dane!R182)</f>
        <v/>
      </c>
      <c r="S254" s="88" t="str">
        <f>IF(Dane!S182="","",Dane!S182)</f>
        <v/>
      </c>
      <c r="T254" s="88" t="str">
        <f>IF(Dane!T182="","",Dane!T182)</f>
        <v/>
      </c>
      <c r="U254" s="88" t="str">
        <f>IF(Dane!U182="","",Dane!U182)</f>
        <v/>
      </c>
      <c r="V254" s="88" t="str">
        <f>IF(Dane!V182="","",Dane!V182)</f>
        <v/>
      </c>
      <c r="W254" s="88" t="str">
        <f>IF(Dane!W182="","",Dane!W182)</f>
        <v/>
      </c>
      <c r="X254" s="88" t="str">
        <f>IF(Dane!X182="","",Dane!X182)</f>
        <v/>
      </c>
      <c r="Y254" s="88" t="str">
        <f>IF(Dane!Y182="","",Dane!Y182)</f>
        <v/>
      </c>
      <c r="Z254" s="88" t="str">
        <f>IF(Dane!Z182="","",Dane!Z182)</f>
        <v/>
      </c>
      <c r="AA254" s="88" t="str">
        <f>IF(Dane!AA182="","",Dane!AA182)</f>
        <v/>
      </c>
      <c r="AB254" s="88" t="str">
        <f>IF(Dane!AB182="","",Dane!AB182)</f>
        <v/>
      </c>
      <c r="AC254" s="88" t="str">
        <f>IF(Dane!AC182="","",Dane!AC182)</f>
        <v/>
      </c>
      <c r="AD254" s="88" t="str">
        <f>IF(Dane!AD182="","",Dane!AD182)</f>
        <v/>
      </c>
      <c r="AE254" s="88" t="str">
        <f>IF(Dane!AE182="","",Dane!AE182)</f>
        <v/>
      </c>
      <c r="AF254" s="88" t="str">
        <f>IF(Dane!AF182="","",Dane!AF182)</f>
        <v/>
      </c>
      <c r="AG254" s="88" t="str">
        <f>IF(Dane!AG182="","",Dane!AG182)</f>
        <v/>
      </c>
    </row>
    <row r="255" spans="1:33" s="69" customFormat="1">
      <c r="A255" s="94" t="str">
        <f>IF(Dane!A183="","",Dane!A183)</f>
        <v/>
      </c>
      <c r="B255" s="204" t="str">
        <f>IF(Dane!B183="","",Dane!B183)</f>
        <v/>
      </c>
      <c r="C255" s="275" t="str">
        <f>IF(Dane!C183="","",Dane!C183)</f>
        <v/>
      </c>
      <c r="D255" s="88" t="str">
        <f>IF(Dane!D183="","",Dane!D183)</f>
        <v/>
      </c>
      <c r="E255" s="88" t="str">
        <f>IF(Dane!E183="","",Dane!E183)</f>
        <v/>
      </c>
      <c r="F255" s="88" t="str">
        <f>IF(Dane!F183="","",Dane!F183)</f>
        <v/>
      </c>
      <c r="G255" s="88" t="str">
        <f>IF(Dane!G183="","",Dane!G183)</f>
        <v/>
      </c>
      <c r="H255" s="88" t="str">
        <f>IF(Dane!H183="","",Dane!H183)</f>
        <v/>
      </c>
      <c r="I255" s="88" t="str">
        <f>IF(Dane!I183="","",Dane!I183)</f>
        <v/>
      </c>
      <c r="J255" s="88" t="str">
        <f>IF(Dane!J183="","",Dane!J183)</f>
        <v/>
      </c>
      <c r="K255" s="88" t="str">
        <f>IF(Dane!K183="","",Dane!K183)</f>
        <v/>
      </c>
      <c r="L255" s="88" t="str">
        <f>IF(Dane!L183="","",Dane!L183)</f>
        <v/>
      </c>
      <c r="M255" s="88" t="str">
        <f>IF(Dane!M183="","",Dane!M183)</f>
        <v/>
      </c>
      <c r="N255" s="88" t="str">
        <f>IF(Dane!N183="","",Dane!N183)</f>
        <v/>
      </c>
      <c r="O255" s="88" t="str">
        <f>IF(Dane!O183="","",Dane!O183)</f>
        <v/>
      </c>
      <c r="P255" s="88" t="str">
        <f>IF(Dane!P183="","",Dane!P183)</f>
        <v/>
      </c>
      <c r="Q255" s="88" t="str">
        <f>IF(Dane!Q183="","",Dane!Q183)</f>
        <v/>
      </c>
      <c r="R255" s="88" t="str">
        <f>IF(Dane!R183="","",Dane!R183)</f>
        <v/>
      </c>
      <c r="S255" s="88" t="str">
        <f>IF(Dane!S183="","",Dane!S183)</f>
        <v/>
      </c>
      <c r="T255" s="88" t="str">
        <f>IF(Dane!T183="","",Dane!T183)</f>
        <v/>
      </c>
      <c r="U255" s="88" t="str">
        <f>IF(Dane!U183="","",Dane!U183)</f>
        <v/>
      </c>
      <c r="V255" s="88" t="str">
        <f>IF(Dane!V183="","",Dane!V183)</f>
        <v/>
      </c>
      <c r="W255" s="88" t="str">
        <f>IF(Dane!W183="","",Dane!W183)</f>
        <v/>
      </c>
      <c r="X255" s="88" t="str">
        <f>IF(Dane!X183="","",Dane!X183)</f>
        <v/>
      </c>
      <c r="Y255" s="88" t="str">
        <f>IF(Dane!Y183="","",Dane!Y183)</f>
        <v/>
      </c>
      <c r="Z255" s="88" t="str">
        <f>IF(Dane!Z183="","",Dane!Z183)</f>
        <v/>
      </c>
      <c r="AA255" s="88" t="str">
        <f>IF(Dane!AA183="","",Dane!AA183)</f>
        <v/>
      </c>
      <c r="AB255" s="88" t="str">
        <f>IF(Dane!AB183="","",Dane!AB183)</f>
        <v/>
      </c>
      <c r="AC255" s="88" t="str">
        <f>IF(Dane!AC183="","",Dane!AC183)</f>
        <v/>
      </c>
      <c r="AD255" s="88" t="str">
        <f>IF(Dane!AD183="","",Dane!AD183)</f>
        <v/>
      </c>
      <c r="AE255" s="88" t="str">
        <f>IF(Dane!AE183="","",Dane!AE183)</f>
        <v/>
      </c>
      <c r="AF255" s="88" t="str">
        <f>IF(Dane!AF183="","",Dane!AF183)</f>
        <v/>
      </c>
      <c r="AG255" s="88" t="str">
        <f>IF(Dane!AG183="","",Dane!AG183)</f>
        <v/>
      </c>
    </row>
    <row r="256" spans="1:33" s="69" customFormat="1">
      <c r="A256" s="94" t="str">
        <f>IF(Dane!A184="","",Dane!A184)</f>
        <v/>
      </c>
      <c r="B256" s="204" t="str">
        <f>IF(Dane!B184="","",Dane!B184)</f>
        <v/>
      </c>
      <c r="C256" s="275" t="str">
        <f>IF(Dane!C184="","",Dane!C184)</f>
        <v/>
      </c>
      <c r="D256" s="88" t="str">
        <f>IF(Dane!D184="","",Dane!D184)</f>
        <v/>
      </c>
      <c r="E256" s="88" t="str">
        <f>IF(Dane!E184="","",Dane!E184)</f>
        <v/>
      </c>
      <c r="F256" s="88" t="str">
        <f>IF(Dane!F184="","",Dane!F184)</f>
        <v/>
      </c>
      <c r="G256" s="88" t="str">
        <f>IF(Dane!G184="","",Dane!G184)</f>
        <v/>
      </c>
      <c r="H256" s="88" t="str">
        <f>IF(Dane!H184="","",Dane!H184)</f>
        <v/>
      </c>
      <c r="I256" s="88" t="str">
        <f>IF(Dane!I184="","",Dane!I184)</f>
        <v/>
      </c>
      <c r="J256" s="88" t="str">
        <f>IF(Dane!J184="","",Dane!J184)</f>
        <v/>
      </c>
      <c r="K256" s="88" t="str">
        <f>IF(Dane!K184="","",Dane!K184)</f>
        <v/>
      </c>
      <c r="L256" s="88" t="str">
        <f>IF(Dane!L184="","",Dane!L184)</f>
        <v/>
      </c>
      <c r="M256" s="88" t="str">
        <f>IF(Dane!M184="","",Dane!M184)</f>
        <v/>
      </c>
      <c r="N256" s="88" t="str">
        <f>IF(Dane!N184="","",Dane!N184)</f>
        <v/>
      </c>
      <c r="O256" s="88" t="str">
        <f>IF(Dane!O184="","",Dane!O184)</f>
        <v/>
      </c>
      <c r="P256" s="88" t="str">
        <f>IF(Dane!P184="","",Dane!P184)</f>
        <v/>
      </c>
      <c r="Q256" s="88" t="str">
        <f>IF(Dane!Q184="","",Dane!Q184)</f>
        <v/>
      </c>
      <c r="R256" s="88" t="str">
        <f>IF(Dane!R184="","",Dane!R184)</f>
        <v/>
      </c>
      <c r="S256" s="88" t="str">
        <f>IF(Dane!S184="","",Dane!S184)</f>
        <v/>
      </c>
      <c r="T256" s="88" t="str">
        <f>IF(Dane!T184="","",Dane!T184)</f>
        <v/>
      </c>
      <c r="U256" s="88" t="str">
        <f>IF(Dane!U184="","",Dane!U184)</f>
        <v/>
      </c>
      <c r="V256" s="88" t="str">
        <f>IF(Dane!V184="","",Dane!V184)</f>
        <v/>
      </c>
      <c r="W256" s="88" t="str">
        <f>IF(Dane!W184="","",Dane!W184)</f>
        <v/>
      </c>
      <c r="X256" s="88" t="str">
        <f>IF(Dane!X184="","",Dane!X184)</f>
        <v/>
      </c>
      <c r="Y256" s="88" t="str">
        <f>IF(Dane!Y184="","",Dane!Y184)</f>
        <v/>
      </c>
      <c r="Z256" s="88" t="str">
        <f>IF(Dane!Z184="","",Dane!Z184)</f>
        <v/>
      </c>
      <c r="AA256" s="88" t="str">
        <f>IF(Dane!AA184="","",Dane!AA184)</f>
        <v/>
      </c>
      <c r="AB256" s="88" t="str">
        <f>IF(Dane!AB184="","",Dane!AB184)</f>
        <v/>
      </c>
      <c r="AC256" s="88" t="str">
        <f>IF(Dane!AC184="","",Dane!AC184)</f>
        <v/>
      </c>
      <c r="AD256" s="88" t="str">
        <f>IF(Dane!AD184="","",Dane!AD184)</f>
        <v/>
      </c>
      <c r="AE256" s="88" t="str">
        <f>IF(Dane!AE184="","",Dane!AE184)</f>
        <v/>
      </c>
      <c r="AF256" s="88" t="str">
        <f>IF(Dane!AF184="","",Dane!AF184)</f>
        <v/>
      </c>
      <c r="AG256" s="88" t="str">
        <f>IF(Dane!AG184="","",Dane!AG184)</f>
        <v/>
      </c>
    </row>
    <row r="257" spans="1:33" s="69" customFormat="1">
      <c r="A257" s="94" t="str">
        <f>IF(Dane!A185="","",Dane!A185)</f>
        <v/>
      </c>
      <c r="B257" s="204" t="str">
        <f>IF(Dane!B185="","",Dane!B185)</f>
        <v/>
      </c>
      <c r="C257" s="275" t="str">
        <f>IF(Dane!C185="","",Dane!C185)</f>
        <v/>
      </c>
      <c r="D257" s="88" t="str">
        <f>IF(Dane!D185="","",Dane!D185)</f>
        <v/>
      </c>
      <c r="E257" s="88" t="str">
        <f>IF(Dane!E185="","",Dane!E185)</f>
        <v/>
      </c>
      <c r="F257" s="88" t="str">
        <f>IF(Dane!F185="","",Dane!F185)</f>
        <v/>
      </c>
      <c r="G257" s="88" t="str">
        <f>IF(Dane!G185="","",Dane!G185)</f>
        <v/>
      </c>
      <c r="H257" s="88" t="str">
        <f>IF(Dane!H185="","",Dane!H185)</f>
        <v/>
      </c>
      <c r="I257" s="88" t="str">
        <f>IF(Dane!I185="","",Dane!I185)</f>
        <v/>
      </c>
      <c r="J257" s="88" t="str">
        <f>IF(Dane!J185="","",Dane!J185)</f>
        <v/>
      </c>
      <c r="K257" s="88" t="str">
        <f>IF(Dane!K185="","",Dane!K185)</f>
        <v/>
      </c>
      <c r="L257" s="88" t="str">
        <f>IF(Dane!L185="","",Dane!L185)</f>
        <v/>
      </c>
      <c r="M257" s="88" t="str">
        <f>IF(Dane!M185="","",Dane!M185)</f>
        <v/>
      </c>
      <c r="N257" s="88" t="str">
        <f>IF(Dane!N185="","",Dane!N185)</f>
        <v/>
      </c>
      <c r="O257" s="88" t="str">
        <f>IF(Dane!O185="","",Dane!O185)</f>
        <v/>
      </c>
      <c r="P257" s="88" t="str">
        <f>IF(Dane!P185="","",Dane!P185)</f>
        <v/>
      </c>
      <c r="Q257" s="88" t="str">
        <f>IF(Dane!Q185="","",Dane!Q185)</f>
        <v/>
      </c>
      <c r="R257" s="88" t="str">
        <f>IF(Dane!R185="","",Dane!R185)</f>
        <v/>
      </c>
      <c r="S257" s="88" t="str">
        <f>IF(Dane!S185="","",Dane!S185)</f>
        <v/>
      </c>
      <c r="T257" s="88" t="str">
        <f>IF(Dane!T185="","",Dane!T185)</f>
        <v/>
      </c>
      <c r="U257" s="88" t="str">
        <f>IF(Dane!U185="","",Dane!U185)</f>
        <v/>
      </c>
      <c r="V257" s="88" t="str">
        <f>IF(Dane!V185="","",Dane!V185)</f>
        <v/>
      </c>
      <c r="W257" s="88" t="str">
        <f>IF(Dane!W185="","",Dane!W185)</f>
        <v/>
      </c>
      <c r="X257" s="88" t="str">
        <f>IF(Dane!X185="","",Dane!X185)</f>
        <v/>
      </c>
      <c r="Y257" s="88" t="str">
        <f>IF(Dane!Y185="","",Dane!Y185)</f>
        <v/>
      </c>
      <c r="Z257" s="88" t="str">
        <f>IF(Dane!Z185="","",Dane!Z185)</f>
        <v/>
      </c>
      <c r="AA257" s="88" t="str">
        <f>IF(Dane!AA185="","",Dane!AA185)</f>
        <v/>
      </c>
      <c r="AB257" s="88" t="str">
        <f>IF(Dane!AB185="","",Dane!AB185)</f>
        <v/>
      </c>
      <c r="AC257" s="88" t="str">
        <f>IF(Dane!AC185="","",Dane!AC185)</f>
        <v/>
      </c>
      <c r="AD257" s="88" t="str">
        <f>IF(Dane!AD185="","",Dane!AD185)</f>
        <v/>
      </c>
      <c r="AE257" s="88" t="str">
        <f>IF(Dane!AE185="","",Dane!AE185)</f>
        <v/>
      </c>
      <c r="AF257" s="88" t="str">
        <f>IF(Dane!AF185="","",Dane!AF185)</f>
        <v/>
      </c>
      <c r="AG257" s="88" t="str">
        <f>IF(Dane!AG185="","",Dane!AG185)</f>
        <v/>
      </c>
    </row>
    <row r="258" spans="1:33" s="69" customFormat="1">
      <c r="A258" s="105" t="str">
        <f>IF(Dane!A186="","",Dane!A186)</f>
        <v/>
      </c>
      <c r="B258" s="209" t="str">
        <f>IF(Dane!B186="","",Dane!B186)</f>
        <v/>
      </c>
      <c r="C258" s="276" t="str">
        <f>IF(Dane!C186="","",Dane!C186)</f>
        <v/>
      </c>
      <c r="D258" s="122" t="str">
        <f>IF(Dane!D186="","",Dane!D186)</f>
        <v/>
      </c>
      <c r="E258" s="122" t="str">
        <f>IF(Dane!E186="","",Dane!E186)</f>
        <v/>
      </c>
      <c r="F258" s="122" t="str">
        <f>IF(Dane!F186="","",Dane!F186)</f>
        <v/>
      </c>
      <c r="G258" s="122" t="str">
        <f>IF(Dane!G186="","",Dane!G186)</f>
        <v/>
      </c>
      <c r="H258" s="122" t="str">
        <f>IF(Dane!H186="","",Dane!H186)</f>
        <v/>
      </c>
      <c r="I258" s="122" t="str">
        <f>IF(Dane!I186="","",Dane!I186)</f>
        <v/>
      </c>
      <c r="J258" s="122" t="str">
        <f>IF(Dane!J186="","",Dane!J186)</f>
        <v/>
      </c>
      <c r="K258" s="122" t="str">
        <f>IF(Dane!K186="","",Dane!K186)</f>
        <v/>
      </c>
      <c r="L258" s="122" t="str">
        <f>IF(Dane!L186="","",Dane!L186)</f>
        <v/>
      </c>
      <c r="M258" s="122" t="str">
        <f>IF(Dane!M186="","",Dane!M186)</f>
        <v/>
      </c>
      <c r="N258" s="122" t="str">
        <f>IF(Dane!N186="","",Dane!N186)</f>
        <v/>
      </c>
      <c r="O258" s="122" t="str">
        <f>IF(Dane!O186="","",Dane!O186)</f>
        <v/>
      </c>
      <c r="P258" s="122" t="str">
        <f>IF(Dane!P186="","",Dane!P186)</f>
        <v/>
      </c>
      <c r="Q258" s="122" t="str">
        <f>IF(Dane!Q186="","",Dane!Q186)</f>
        <v/>
      </c>
      <c r="R258" s="122" t="str">
        <f>IF(Dane!R186="","",Dane!R186)</f>
        <v/>
      </c>
      <c r="S258" s="122" t="str">
        <f>IF(Dane!S186="","",Dane!S186)</f>
        <v/>
      </c>
      <c r="T258" s="122" t="str">
        <f>IF(Dane!T186="","",Dane!T186)</f>
        <v/>
      </c>
      <c r="U258" s="122" t="str">
        <f>IF(Dane!U186="","",Dane!U186)</f>
        <v/>
      </c>
      <c r="V258" s="122" t="str">
        <f>IF(Dane!V186="","",Dane!V186)</f>
        <v/>
      </c>
      <c r="W258" s="122" t="str">
        <f>IF(Dane!W186="","",Dane!W186)</f>
        <v/>
      </c>
      <c r="X258" s="122" t="str">
        <f>IF(Dane!X186="","",Dane!X186)</f>
        <v/>
      </c>
      <c r="Y258" s="122" t="str">
        <f>IF(Dane!Y186="","",Dane!Y186)</f>
        <v/>
      </c>
      <c r="Z258" s="122" t="str">
        <f>IF(Dane!Z186="","",Dane!Z186)</f>
        <v/>
      </c>
      <c r="AA258" s="122" t="str">
        <f>IF(Dane!AA186="","",Dane!AA186)</f>
        <v/>
      </c>
      <c r="AB258" s="122" t="str">
        <f>IF(Dane!AB186="","",Dane!AB186)</f>
        <v/>
      </c>
      <c r="AC258" s="122" t="str">
        <f>IF(Dane!AC186="","",Dane!AC186)</f>
        <v/>
      </c>
      <c r="AD258" s="122" t="str">
        <f>IF(Dane!AD186="","",Dane!AD186)</f>
        <v/>
      </c>
      <c r="AE258" s="122" t="str">
        <f>IF(Dane!AE186="","",Dane!AE186)</f>
        <v/>
      </c>
      <c r="AF258" s="122" t="str">
        <f>IF(Dane!AF186="","",Dane!AF186)</f>
        <v/>
      </c>
      <c r="AG258" s="122" t="str">
        <f>IF(Dane!AG186="","",Dane!AG186)</f>
        <v/>
      </c>
    </row>
    <row r="259" spans="1:33" s="80" customFormat="1" ht="19.5" customHeight="1">
      <c r="A259" s="79"/>
      <c r="B259" s="80" t="s">
        <v>141</v>
      </c>
    </row>
    <row r="260" spans="1:33" s="8" customFormat="1">
      <c r="A260" s="678" t="s">
        <v>10</v>
      </c>
      <c r="B260" s="680" t="s">
        <v>213</v>
      </c>
      <c r="C260" s="682" t="s">
        <v>0</v>
      </c>
      <c r="D260" s="36" t="str">
        <f t="shared" ref="D260:AG260" si="191">IF(G$80="","",G$80)</f>
        <v>Faza inwest.</v>
      </c>
      <c r="E260" s="36" t="str">
        <f t="shared" si="191"/>
        <v>Faza inwest.</v>
      </c>
      <c r="F260" s="36" t="str">
        <f t="shared" si="191"/>
        <v>Faza oper.</v>
      </c>
      <c r="G260" s="36" t="str">
        <f t="shared" si="191"/>
        <v>Faza oper.</v>
      </c>
      <c r="H260" s="36" t="str">
        <f t="shared" si="191"/>
        <v>Faza oper.</v>
      </c>
      <c r="I260" s="36" t="str">
        <f t="shared" si="191"/>
        <v>Faza oper.</v>
      </c>
      <c r="J260" s="36" t="str">
        <f t="shared" si="191"/>
        <v>Faza oper.</v>
      </c>
      <c r="K260" s="36" t="str">
        <f t="shared" si="191"/>
        <v>Faza oper.</v>
      </c>
      <c r="L260" s="36" t="str">
        <f t="shared" si="191"/>
        <v>Faza oper.</v>
      </c>
      <c r="M260" s="36" t="str">
        <f t="shared" si="191"/>
        <v>Faza oper.</v>
      </c>
      <c r="N260" s="36" t="str">
        <f t="shared" si="191"/>
        <v>Faza oper.</v>
      </c>
      <c r="O260" s="36" t="str">
        <f t="shared" si="191"/>
        <v>Faza oper.</v>
      </c>
      <c r="P260" s="36" t="str">
        <f t="shared" si="191"/>
        <v>Faza oper.</v>
      </c>
      <c r="Q260" s="36" t="str">
        <f t="shared" si="191"/>
        <v>Faza oper.</v>
      </c>
      <c r="R260" s="36" t="str">
        <f t="shared" si="191"/>
        <v>Faza oper.</v>
      </c>
      <c r="S260" s="36" t="str">
        <f t="shared" si="191"/>
        <v/>
      </c>
      <c r="T260" s="36" t="str">
        <f t="shared" si="191"/>
        <v/>
      </c>
      <c r="U260" s="36" t="str">
        <f t="shared" si="191"/>
        <v/>
      </c>
      <c r="V260" s="36" t="str">
        <f t="shared" si="191"/>
        <v/>
      </c>
      <c r="W260" s="36" t="str">
        <f t="shared" si="191"/>
        <v/>
      </c>
      <c r="X260" s="36" t="str">
        <f t="shared" si="191"/>
        <v/>
      </c>
      <c r="Y260" s="36" t="str">
        <f t="shared" si="191"/>
        <v/>
      </c>
      <c r="Z260" s="36" t="str">
        <f t="shared" si="191"/>
        <v/>
      </c>
      <c r="AA260" s="36" t="str">
        <f t="shared" si="191"/>
        <v/>
      </c>
      <c r="AB260" s="36" t="str">
        <f t="shared" si="191"/>
        <v/>
      </c>
      <c r="AC260" s="36" t="str">
        <f t="shared" si="191"/>
        <v/>
      </c>
      <c r="AD260" s="36" t="str">
        <f t="shared" si="191"/>
        <v/>
      </c>
      <c r="AE260" s="36" t="str">
        <f t="shared" si="191"/>
        <v/>
      </c>
      <c r="AF260" s="36" t="str">
        <f t="shared" si="191"/>
        <v/>
      </c>
      <c r="AG260" s="36" t="str">
        <f t="shared" si="191"/>
        <v/>
      </c>
    </row>
    <row r="261" spans="1:33" s="8" customFormat="1">
      <c r="A261" s="679"/>
      <c r="B261" s="681"/>
      <c r="C261" s="683"/>
      <c r="D261" s="33">
        <f t="shared" ref="D261:AG261" si="192">IF(G$81="","",G$81)</f>
        <v>2020</v>
      </c>
      <c r="E261" s="33">
        <f t="shared" si="192"/>
        <v>2021</v>
      </c>
      <c r="F261" s="33">
        <f t="shared" si="192"/>
        <v>2022</v>
      </c>
      <c r="G261" s="33">
        <f t="shared" si="192"/>
        <v>2023</v>
      </c>
      <c r="H261" s="33">
        <f t="shared" si="192"/>
        <v>2024</v>
      </c>
      <c r="I261" s="33">
        <f t="shared" si="192"/>
        <v>2025</v>
      </c>
      <c r="J261" s="33">
        <f t="shared" si="192"/>
        <v>2026</v>
      </c>
      <c r="K261" s="33">
        <f t="shared" si="192"/>
        <v>2027</v>
      </c>
      <c r="L261" s="33">
        <f t="shared" si="192"/>
        <v>2028</v>
      </c>
      <c r="M261" s="33">
        <f t="shared" si="192"/>
        <v>2029</v>
      </c>
      <c r="N261" s="33">
        <f t="shared" si="192"/>
        <v>2030</v>
      </c>
      <c r="O261" s="33">
        <f t="shared" si="192"/>
        <v>2031</v>
      </c>
      <c r="P261" s="33">
        <f t="shared" si="192"/>
        <v>2032</v>
      </c>
      <c r="Q261" s="33">
        <f t="shared" si="192"/>
        <v>2033</v>
      </c>
      <c r="R261" s="33">
        <f t="shared" si="192"/>
        <v>2034</v>
      </c>
      <c r="S261" s="33" t="str">
        <f t="shared" si="192"/>
        <v/>
      </c>
      <c r="T261" s="33" t="str">
        <f t="shared" si="192"/>
        <v/>
      </c>
      <c r="U261" s="33" t="str">
        <f t="shared" si="192"/>
        <v/>
      </c>
      <c r="V261" s="33" t="str">
        <f t="shared" si="192"/>
        <v/>
      </c>
      <c r="W261" s="33" t="str">
        <f t="shared" si="192"/>
        <v/>
      </c>
      <c r="X261" s="33" t="str">
        <f t="shared" si="192"/>
        <v/>
      </c>
      <c r="Y261" s="33" t="str">
        <f t="shared" si="192"/>
        <v/>
      </c>
      <c r="Z261" s="33" t="str">
        <f t="shared" si="192"/>
        <v/>
      </c>
      <c r="AA261" s="33" t="str">
        <f t="shared" si="192"/>
        <v/>
      </c>
      <c r="AB261" s="33" t="str">
        <f t="shared" si="192"/>
        <v/>
      </c>
      <c r="AC261" s="33" t="str">
        <f t="shared" si="192"/>
        <v/>
      </c>
      <c r="AD261" s="33" t="str">
        <f t="shared" si="192"/>
        <v/>
      </c>
      <c r="AE261" s="33" t="str">
        <f t="shared" si="192"/>
        <v/>
      </c>
      <c r="AF261" s="33" t="str">
        <f t="shared" si="192"/>
        <v/>
      </c>
      <c r="AG261" s="33" t="str">
        <f t="shared" si="192"/>
        <v/>
      </c>
    </row>
    <row r="262" spans="1:33" s="69" customFormat="1">
      <c r="A262" s="100" t="str">
        <f>IF(Dane!A190="","",Dane!A190)</f>
        <v/>
      </c>
      <c r="B262" s="200" t="str">
        <f>IF(Dane!B190="","",Dane!B190)</f>
        <v/>
      </c>
      <c r="C262" s="274" t="str">
        <f>IF(Dane!C190="","",Dane!C190)</f>
        <v/>
      </c>
      <c r="D262" s="84" t="str">
        <f>IF(Dane!D190="","",Dane!D190)</f>
        <v/>
      </c>
      <c r="E262" s="84" t="str">
        <f>IF(Dane!E190="","",Dane!E190)</f>
        <v/>
      </c>
      <c r="F262" s="84" t="str">
        <f>IF(Dane!F190="","",Dane!F190)</f>
        <v/>
      </c>
      <c r="G262" s="84" t="str">
        <f>IF(Dane!G190="","",Dane!G190)</f>
        <v/>
      </c>
      <c r="H262" s="84" t="str">
        <f>IF(Dane!H190="","",Dane!H190)</f>
        <v/>
      </c>
      <c r="I262" s="84" t="str">
        <f>IF(Dane!I190="","",Dane!I190)</f>
        <v/>
      </c>
      <c r="J262" s="84" t="str">
        <f>IF(Dane!J190="","",Dane!J190)</f>
        <v/>
      </c>
      <c r="K262" s="84" t="str">
        <f>IF(Dane!K190="","",Dane!K190)</f>
        <v/>
      </c>
      <c r="L262" s="84" t="str">
        <f>IF(Dane!L190="","",Dane!L190)</f>
        <v/>
      </c>
      <c r="M262" s="84" t="str">
        <f>IF(Dane!M190="","",Dane!M190)</f>
        <v/>
      </c>
      <c r="N262" s="84" t="str">
        <f>IF(Dane!N190="","",Dane!N190)</f>
        <v/>
      </c>
      <c r="O262" s="84" t="str">
        <f>IF(Dane!O190="","",Dane!O190)</f>
        <v/>
      </c>
      <c r="P262" s="84" t="str">
        <f>IF(Dane!P190="","",Dane!P190)</f>
        <v/>
      </c>
      <c r="Q262" s="84" t="str">
        <f>IF(Dane!Q190="","",Dane!Q190)</f>
        <v/>
      </c>
      <c r="R262" s="84" t="str">
        <f>IF(Dane!R190="","",Dane!R190)</f>
        <v/>
      </c>
      <c r="S262" s="84" t="str">
        <f>IF(Dane!S190="","",Dane!S190)</f>
        <v/>
      </c>
      <c r="T262" s="84" t="str">
        <f>IF(Dane!T190="","",Dane!T190)</f>
        <v/>
      </c>
      <c r="U262" s="84" t="str">
        <f>IF(Dane!U190="","",Dane!U190)</f>
        <v/>
      </c>
      <c r="V262" s="84" t="str">
        <f>IF(Dane!V190="","",Dane!V190)</f>
        <v/>
      </c>
      <c r="W262" s="84" t="str">
        <f>IF(Dane!W190="","",Dane!W190)</f>
        <v/>
      </c>
      <c r="X262" s="84" t="str">
        <f>IF(Dane!X190="","",Dane!X190)</f>
        <v/>
      </c>
      <c r="Y262" s="84" t="str">
        <f>IF(Dane!Y190="","",Dane!Y190)</f>
        <v/>
      </c>
      <c r="Z262" s="84" t="str">
        <f>IF(Dane!Z190="","",Dane!Z190)</f>
        <v/>
      </c>
      <c r="AA262" s="84" t="str">
        <f>IF(Dane!AA190="","",Dane!AA190)</f>
        <v/>
      </c>
      <c r="AB262" s="84" t="str">
        <f>IF(Dane!AB190="","",Dane!AB190)</f>
        <v/>
      </c>
      <c r="AC262" s="84" t="str">
        <f>IF(Dane!AC190="","",Dane!AC190)</f>
        <v/>
      </c>
      <c r="AD262" s="84" t="str">
        <f>IF(Dane!AD190="","",Dane!AD190)</f>
        <v/>
      </c>
      <c r="AE262" s="84" t="str">
        <f>IF(Dane!AE190="","",Dane!AE190)</f>
        <v/>
      </c>
      <c r="AF262" s="84" t="str">
        <f>IF(Dane!AF190="","",Dane!AF190)</f>
        <v/>
      </c>
      <c r="AG262" s="84" t="str">
        <f>IF(Dane!AG190="","",Dane!AG190)</f>
        <v/>
      </c>
    </row>
    <row r="263" spans="1:33" s="69" customFormat="1">
      <c r="A263" s="94" t="str">
        <f>IF(Dane!A191="","",Dane!A191)</f>
        <v/>
      </c>
      <c r="B263" s="204" t="str">
        <f>IF(Dane!B191="","",Dane!B191)</f>
        <v/>
      </c>
      <c r="C263" s="275" t="str">
        <f>IF(Dane!C191="","",Dane!C191)</f>
        <v/>
      </c>
      <c r="D263" s="88" t="str">
        <f>IF(Dane!D191="","",Dane!D191)</f>
        <v/>
      </c>
      <c r="E263" s="88" t="str">
        <f>IF(Dane!E191="","",Dane!E191)</f>
        <v/>
      </c>
      <c r="F263" s="88" t="str">
        <f>IF(Dane!F191="","",Dane!F191)</f>
        <v/>
      </c>
      <c r="G263" s="88" t="str">
        <f>IF(Dane!G191="","",Dane!G191)</f>
        <v/>
      </c>
      <c r="H263" s="88" t="str">
        <f>IF(Dane!H191="","",Dane!H191)</f>
        <v/>
      </c>
      <c r="I263" s="88" t="str">
        <f>IF(Dane!I191="","",Dane!I191)</f>
        <v/>
      </c>
      <c r="J263" s="88" t="str">
        <f>IF(Dane!J191="","",Dane!J191)</f>
        <v/>
      </c>
      <c r="K263" s="88" t="str">
        <f>IF(Dane!K191="","",Dane!K191)</f>
        <v/>
      </c>
      <c r="L263" s="88" t="str">
        <f>IF(Dane!L191="","",Dane!L191)</f>
        <v/>
      </c>
      <c r="M263" s="88" t="str">
        <f>IF(Dane!M191="","",Dane!M191)</f>
        <v/>
      </c>
      <c r="N263" s="88" t="str">
        <f>IF(Dane!N191="","",Dane!N191)</f>
        <v/>
      </c>
      <c r="O263" s="88" t="str">
        <f>IF(Dane!O191="","",Dane!O191)</f>
        <v/>
      </c>
      <c r="P263" s="88" t="str">
        <f>IF(Dane!P191="","",Dane!P191)</f>
        <v/>
      </c>
      <c r="Q263" s="88" t="str">
        <f>IF(Dane!Q191="","",Dane!Q191)</f>
        <v/>
      </c>
      <c r="R263" s="88" t="str">
        <f>IF(Dane!R191="","",Dane!R191)</f>
        <v/>
      </c>
      <c r="S263" s="88" t="str">
        <f>IF(Dane!S191="","",Dane!S191)</f>
        <v/>
      </c>
      <c r="T263" s="88" t="str">
        <f>IF(Dane!T191="","",Dane!T191)</f>
        <v/>
      </c>
      <c r="U263" s="88" t="str">
        <f>IF(Dane!U191="","",Dane!U191)</f>
        <v/>
      </c>
      <c r="V263" s="88" t="str">
        <f>IF(Dane!V191="","",Dane!V191)</f>
        <v/>
      </c>
      <c r="W263" s="88" t="str">
        <f>IF(Dane!W191="","",Dane!W191)</f>
        <v/>
      </c>
      <c r="X263" s="88" t="str">
        <f>IF(Dane!X191="","",Dane!X191)</f>
        <v/>
      </c>
      <c r="Y263" s="88" t="str">
        <f>IF(Dane!Y191="","",Dane!Y191)</f>
        <v/>
      </c>
      <c r="Z263" s="88" t="str">
        <f>IF(Dane!Z191="","",Dane!Z191)</f>
        <v/>
      </c>
      <c r="AA263" s="88" t="str">
        <f>IF(Dane!AA191="","",Dane!AA191)</f>
        <v/>
      </c>
      <c r="AB263" s="88" t="str">
        <f>IF(Dane!AB191="","",Dane!AB191)</f>
        <v/>
      </c>
      <c r="AC263" s="88" t="str">
        <f>IF(Dane!AC191="","",Dane!AC191)</f>
        <v/>
      </c>
      <c r="AD263" s="88" t="str">
        <f>IF(Dane!AD191="","",Dane!AD191)</f>
        <v/>
      </c>
      <c r="AE263" s="88" t="str">
        <f>IF(Dane!AE191="","",Dane!AE191)</f>
        <v/>
      </c>
      <c r="AF263" s="88" t="str">
        <f>IF(Dane!AF191="","",Dane!AF191)</f>
        <v/>
      </c>
      <c r="AG263" s="88" t="str">
        <f>IF(Dane!AG191="","",Dane!AG191)</f>
        <v/>
      </c>
    </row>
    <row r="264" spans="1:33" s="69" customFormat="1">
      <c r="A264" s="94" t="str">
        <f>IF(Dane!A192="","",Dane!A192)</f>
        <v/>
      </c>
      <c r="B264" s="204" t="str">
        <f>IF(Dane!B192="","",Dane!B192)</f>
        <v/>
      </c>
      <c r="C264" s="275" t="str">
        <f>IF(Dane!C192="","",Dane!C192)</f>
        <v/>
      </c>
      <c r="D264" s="88" t="str">
        <f>IF(Dane!D192="","",Dane!D192)</f>
        <v/>
      </c>
      <c r="E264" s="88" t="str">
        <f>IF(Dane!E192="","",Dane!E192)</f>
        <v/>
      </c>
      <c r="F264" s="88" t="str">
        <f>IF(Dane!F192="","",Dane!F192)</f>
        <v/>
      </c>
      <c r="G264" s="88" t="str">
        <f>IF(Dane!G192="","",Dane!G192)</f>
        <v/>
      </c>
      <c r="H264" s="88" t="str">
        <f>IF(Dane!H192="","",Dane!H192)</f>
        <v/>
      </c>
      <c r="I264" s="88" t="str">
        <f>IF(Dane!I192="","",Dane!I192)</f>
        <v/>
      </c>
      <c r="J264" s="88" t="str">
        <f>IF(Dane!J192="","",Dane!J192)</f>
        <v/>
      </c>
      <c r="K264" s="88" t="str">
        <f>IF(Dane!K192="","",Dane!K192)</f>
        <v/>
      </c>
      <c r="L264" s="88" t="str">
        <f>IF(Dane!L192="","",Dane!L192)</f>
        <v/>
      </c>
      <c r="M264" s="88" t="str">
        <f>IF(Dane!M192="","",Dane!M192)</f>
        <v/>
      </c>
      <c r="N264" s="88" t="str">
        <f>IF(Dane!N192="","",Dane!N192)</f>
        <v/>
      </c>
      <c r="O264" s="88" t="str">
        <f>IF(Dane!O192="","",Dane!O192)</f>
        <v/>
      </c>
      <c r="P264" s="88" t="str">
        <f>IF(Dane!P192="","",Dane!P192)</f>
        <v/>
      </c>
      <c r="Q264" s="88" t="str">
        <f>IF(Dane!Q192="","",Dane!Q192)</f>
        <v/>
      </c>
      <c r="R264" s="88" t="str">
        <f>IF(Dane!R192="","",Dane!R192)</f>
        <v/>
      </c>
      <c r="S264" s="88" t="str">
        <f>IF(Dane!S192="","",Dane!S192)</f>
        <v/>
      </c>
      <c r="T264" s="88" t="str">
        <f>IF(Dane!T192="","",Dane!T192)</f>
        <v/>
      </c>
      <c r="U264" s="88" t="str">
        <f>IF(Dane!U192="","",Dane!U192)</f>
        <v/>
      </c>
      <c r="V264" s="88" t="str">
        <f>IF(Dane!V192="","",Dane!V192)</f>
        <v/>
      </c>
      <c r="W264" s="88" t="str">
        <f>IF(Dane!W192="","",Dane!W192)</f>
        <v/>
      </c>
      <c r="X264" s="88" t="str">
        <f>IF(Dane!X192="","",Dane!X192)</f>
        <v/>
      </c>
      <c r="Y264" s="88" t="str">
        <f>IF(Dane!Y192="","",Dane!Y192)</f>
        <v/>
      </c>
      <c r="Z264" s="88" t="str">
        <f>IF(Dane!Z192="","",Dane!Z192)</f>
        <v/>
      </c>
      <c r="AA264" s="88" t="str">
        <f>IF(Dane!AA192="","",Dane!AA192)</f>
        <v/>
      </c>
      <c r="AB264" s="88" t="str">
        <f>IF(Dane!AB192="","",Dane!AB192)</f>
        <v/>
      </c>
      <c r="AC264" s="88" t="str">
        <f>IF(Dane!AC192="","",Dane!AC192)</f>
        <v/>
      </c>
      <c r="AD264" s="88" t="str">
        <f>IF(Dane!AD192="","",Dane!AD192)</f>
        <v/>
      </c>
      <c r="AE264" s="88" t="str">
        <f>IF(Dane!AE192="","",Dane!AE192)</f>
        <v/>
      </c>
      <c r="AF264" s="88" t="str">
        <f>IF(Dane!AF192="","",Dane!AF192)</f>
        <v/>
      </c>
      <c r="AG264" s="88" t="str">
        <f>IF(Dane!AG192="","",Dane!AG192)</f>
        <v/>
      </c>
    </row>
    <row r="265" spans="1:33" s="69" customFormat="1">
      <c r="A265" s="94" t="str">
        <f>IF(Dane!A193="","",Dane!A193)</f>
        <v/>
      </c>
      <c r="B265" s="204" t="str">
        <f>IF(Dane!B193="","",Dane!B193)</f>
        <v/>
      </c>
      <c r="C265" s="275" t="str">
        <f>IF(Dane!C193="","",Dane!C193)</f>
        <v/>
      </c>
      <c r="D265" s="88" t="str">
        <f>IF(Dane!D193="","",Dane!D193)</f>
        <v/>
      </c>
      <c r="E265" s="88" t="str">
        <f>IF(Dane!E193="","",Dane!E193)</f>
        <v/>
      </c>
      <c r="F265" s="88" t="str">
        <f>IF(Dane!F193="","",Dane!F193)</f>
        <v/>
      </c>
      <c r="G265" s="88" t="str">
        <f>IF(Dane!G193="","",Dane!G193)</f>
        <v/>
      </c>
      <c r="H265" s="88" t="str">
        <f>IF(Dane!H193="","",Dane!H193)</f>
        <v/>
      </c>
      <c r="I265" s="88" t="str">
        <f>IF(Dane!I193="","",Dane!I193)</f>
        <v/>
      </c>
      <c r="J265" s="88" t="str">
        <f>IF(Dane!J193="","",Dane!J193)</f>
        <v/>
      </c>
      <c r="K265" s="88" t="str">
        <f>IF(Dane!K193="","",Dane!K193)</f>
        <v/>
      </c>
      <c r="L265" s="88" t="str">
        <f>IF(Dane!L193="","",Dane!L193)</f>
        <v/>
      </c>
      <c r="M265" s="88" t="str">
        <f>IF(Dane!M193="","",Dane!M193)</f>
        <v/>
      </c>
      <c r="N265" s="88" t="str">
        <f>IF(Dane!N193="","",Dane!N193)</f>
        <v/>
      </c>
      <c r="O265" s="88" t="str">
        <f>IF(Dane!O193="","",Dane!O193)</f>
        <v/>
      </c>
      <c r="P265" s="88" t="str">
        <f>IF(Dane!P193="","",Dane!P193)</f>
        <v/>
      </c>
      <c r="Q265" s="88" t="str">
        <f>IF(Dane!Q193="","",Dane!Q193)</f>
        <v/>
      </c>
      <c r="R265" s="88" t="str">
        <f>IF(Dane!R193="","",Dane!R193)</f>
        <v/>
      </c>
      <c r="S265" s="88" t="str">
        <f>IF(Dane!S193="","",Dane!S193)</f>
        <v/>
      </c>
      <c r="T265" s="88" t="str">
        <f>IF(Dane!T193="","",Dane!T193)</f>
        <v/>
      </c>
      <c r="U265" s="88" t="str">
        <f>IF(Dane!U193="","",Dane!U193)</f>
        <v/>
      </c>
      <c r="V265" s="88" t="str">
        <f>IF(Dane!V193="","",Dane!V193)</f>
        <v/>
      </c>
      <c r="W265" s="88" t="str">
        <f>IF(Dane!W193="","",Dane!W193)</f>
        <v/>
      </c>
      <c r="X265" s="88" t="str">
        <f>IF(Dane!X193="","",Dane!X193)</f>
        <v/>
      </c>
      <c r="Y265" s="88" t="str">
        <f>IF(Dane!Y193="","",Dane!Y193)</f>
        <v/>
      </c>
      <c r="Z265" s="88" t="str">
        <f>IF(Dane!Z193="","",Dane!Z193)</f>
        <v/>
      </c>
      <c r="AA265" s="88" t="str">
        <f>IF(Dane!AA193="","",Dane!AA193)</f>
        <v/>
      </c>
      <c r="AB265" s="88" t="str">
        <f>IF(Dane!AB193="","",Dane!AB193)</f>
        <v/>
      </c>
      <c r="AC265" s="88" t="str">
        <f>IF(Dane!AC193="","",Dane!AC193)</f>
        <v/>
      </c>
      <c r="AD265" s="88" t="str">
        <f>IF(Dane!AD193="","",Dane!AD193)</f>
        <v/>
      </c>
      <c r="AE265" s="88" t="str">
        <f>IF(Dane!AE193="","",Dane!AE193)</f>
        <v/>
      </c>
      <c r="AF265" s="88" t="str">
        <f>IF(Dane!AF193="","",Dane!AF193)</f>
        <v/>
      </c>
      <c r="AG265" s="88" t="str">
        <f>IF(Dane!AG193="","",Dane!AG193)</f>
        <v/>
      </c>
    </row>
    <row r="266" spans="1:33" s="69" customFormat="1">
      <c r="A266" s="94" t="str">
        <f>IF(Dane!A194="","",Dane!A194)</f>
        <v/>
      </c>
      <c r="B266" s="204" t="str">
        <f>IF(Dane!B194="","",Dane!B194)</f>
        <v/>
      </c>
      <c r="C266" s="275" t="str">
        <f>IF(Dane!C194="","",Dane!C194)</f>
        <v/>
      </c>
      <c r="D266" s="88" t="str">
        <f>IF(Dane!D194="","",Dane!D194)</f>
        <v/>
      </c>
      <c r="E266" s="88" t="str">
        <f>IF(Dane!E194="","",Dane!E194)</f>
        <v/>
      </c>
      <c r="F266" s="88" t="str">
        <f>IF(Dane!F194="","",Dane!F194)</f>
        <v/>
      </c>
      <c r="G266" s="88" t="str">
        <f>IF(Dane!G194="","",Dane!G194)</f>
        <v/>
      </c>
      <c r="H266" s="88" t="str">
        <f>IF(Dane!H194="","",Dane!H194)</f>
        <v/>
      </c>
      <c r="I266" s="88" t="str">
        <f>IF(Dane!I194="","",Dane!I194)</f>
        <v/>
      </c>
      <c r="J266" s="88" t="str">
        <f>IF(Dane!J194="","",Dane!J194)</f>
        <v/>
      </c>
      <c r="K266" s="88" t="str">
        <f>IF(Dane!K194="","",Dane!K194)</f>
        <v/>
      </c>
      <c r="L266" s="88" t="str">
        <f>IF(Dane!L194="","",Dane!L194)</f>
        <v/>
      </c>
      <c r="M266" s="88" t="str">
        <f>IF(Dane!M194="","",Dane!M194)</f>
        <v/>
      </c>
      <c r="N266" s="88" t="str">
        <f>IF(Dane!N194="","",Dane!N194)</f>
        <v/>
      </c>
      <c r="O266" s="88" t="str">
        <f>IF(Dane!O194="","",Dane!O194)</f>
        <v/>
      </c>
      <c r="P266" s="88" t="str">
        <f>IF(Dane!P194="","",Dane!P194)</f>
        <v/>
      </c>
      <c r="Q266" s="88" t="str">
        <f>IF(Dane!Q194="","",Dane!Q194)</f>
        <v/>
      </c>
      <c r="R266" s="88" t="str">
        <f>IF(Dane!R194="","",Dane!R194)</f>
        <v/>
      </c>
      <c r="S266" s="88" t="str">
        <f>IF(Dane!S194="","",Dane!S194)</f>
        <v/>
      </c>
      <c r="T266" s="88" t="str">
        <f>IF(Dane!T194="","",Dane!T194)</f>
        <v/>
      </c>
      <c r="U266" s="88" t="str">
        <f>IF(Dane!U194="","",Dane!U194)</f>
        <v/>
      </c>
      <c r="V266" s="88" t="str">
        <f>IF(Dane!V194="","",Dane!V194)</f>
        <v/>
      </c>
      <c r="W266" s="88" t="str">
        <f>IF(Dane!W194="","",Dane!W194)</f>
        <v/>
      </c>
      <c r="X266" s="88" t="str">
        <f>IF(Dane!X194="","",Dane!X194)</f>
        <v/>
      </c>
      <c r="Y266" s="88" t="str">
        <f>IF(Dane!Y194="","",Dane!Y194)</f>
        <v/>
      </c>
      <c r="Z266" s="88" t="str">
        <f>IF(Dane!Z194="","",Dane!Z194)</f>
        <v/>
      </c>
      <c r="AA266" s="88" t="str">
        <f>IF(Dane!AA194="","",Dane!AA194)</f>
        <v/>
      </c>
      <c r="AB266" s="88" t="str">
        <f>IF(Dane!AB194="","",Dane!AB194)</f>
        <v/>
      </c>
      <c r="AC266" s="88" t="str">
        <f>IF(Dane!AC194="","",Dane!AC194)</f>
        <v/>
      </c>
      <c r="AD266" s="88" t="str">
        <f>IF(Dane!AD194="","",Dane!AD194)</f>
        <v/>
      </c>
      <c r="AE266" s="88" t="str">
        <f>IF(Dane!AE194="","",Dane!AE194)</f>
        <v/>
      </c>
      <c r="AF266" s="88" t="str">
        <f>IF(Dane!AF194="","",Dane!AF194)</f>
        <v/>
      </c>
      <c r="AG266" s="88" t="str">
        <f>IF(Dane!AG194="","",Dane!AG194)</f>
        <v/>
      </c>
    </row>
    <row r="267" spans="1:33" s="69" customFormat="1">
      <c r="A267" s="94" t="str">
        <f>IF(Dane!A195="","",Dane!A195)</f>
        <v/>
      </c>
      <c r="B267" s="204" t="str">
        <f>IF(Dane!B195="","",Dane!B195)</f>
        <v/>
      </c>
      <c r="C267" s="275" t="str">
        <f>IF(Dane!C195="","",Dane!C195)</f>
        <v/>
      </c>
      <c r="D267" s="88" t="str">
        <f>IF(Dane!D195="","",Dane!D195)</f>
        <v/>
      </c>
      <c r="E267" s="88" t="str">
        <f>IF(Dane!E195="","",Dane!E195)</f>
        <v/>
      </c>
      <c r="F267" s="88" t="str">
        <f>IF(Dane!F195="","",Dane!F195)</f>
        <v/>
      </c>
      <c r="G267" s="88" t="str">
        <f>IF(Dane!G195="","",Dane!G195)</f>
        <v/>
      </c>
      <c r="H267" s="88" t="str">
        <f>IF(Dane!H195="","",Dane!H195)</f>
        <v/>
      </c>
      <c r="I267" s="88" t="str">
        <f>IF(Dane!I195="","",Dane!I195)</f>
        <v/>
      </c>
      <c r="J267" s="88" t="str">
        <f>IF(Dane!J195="","",Dane!J195)</f>
        <v/>
      </c>
      <c r="K267" s="88" t="str">
        <f>IF(Dane!K195="","",Dane!K195)</f>
        <v/>
      </c>
      <c r="L267" s="88" t="str">
        <f>IF(Dane!L195="","",Dane!L195)</f>
        <v/>
      </c>
      <c r="M267" s="88" t="str">
        <f>IF(Dane!M195="","",Dane!M195)</f>
        <v/>
      </c>
      <c r="N267" s="88" t="str">
        <f>IF(Dane!N195="","",Dane!N195)</f>
        <v/>
      </c>
      <c r="O267" s="88" t="str">
        <f>IF(Dane!O195="","",Dane!O195)</f>
        <v/>
      </c>
      <c r="P267" s="88" t="str">
        <f>IF(Dane!P195="","",Dane!P195)</f>
        <v/>
      </c>
      <c r="Q267" s="88" t="str">
        <f>IF(Dane!Q195="","",Dane!Q195)</f>
        <v/>
      </c>
      <c r="R267" s="88" t="str">
        <f>IF(Dane!R195="","",Dane!R195)</f>
        <v/>
      </c>
      <c r="S267" s="88" t="str">
        <f>IF(Dane!S195="","",Dane!S195)</f>
        <v/>
      </c>
      <c r="T267" s="88" t="str">
        <f>IF(Dane!T195="","",Dane!T195)</f>
        <v/>
      </c>
      <c r="U267" s="88" t="str">
        <f>IF(Dane!U195="","",Dane!U195)</f>
        <v/>
      </c>
      <c r="V267" s="88" t="str">
        <f>IF(Dane!V195="","",Dane!V195)</f>
        <v/>
      </c>
      <c r="W267" s="88" t="str">
        <f>IF(Dane!W195="","",Dane!W195)</f>
        <v/>
      </c>
      <c r="X267" s="88" t="str">
        <f>IF(Dane!X195="","",Dane!X195)</f>
        <v/>
      </c>
      <c r="Y267" s="88" t="str">
        <f>IF(Dane!Y195="","",Dane!Y195)</f>
        <v/>
      </c>
      <c r="Z267" s="88" t="str">
        <f>IF(Dane!Z195="","",Dane!Z195)</f>
        <v/>
      </c>
      <c r="AA267" s="88" t="str">
        <f>IF(Dane!AA195="","",Dane!AA195)</f>
        <v/>
      </c>
      <c r="AB267" s="88" t="str">
        <f>IF(Dane!AB195="","",Dane!AB195)</f>
        <v/>
      </c>
      <c r="AC267" s="88" t="str">
        <f>IF(Dane!AC195="","",Dane!AC195)</f>
        <v/>
      </c>
      <c r="AD267" s="88" t="str">
        <f>IF(Dane!AD195="","",Dane!AD195)</f>
        <v/>
      </c>
      <c r="AE267" s="88" t="str">
        <f>IF(Dane!AE195="","",Dane!AE195)</f>
        <v/>
      </c>
      <c r="AF267" s="88" t="str">
        <f>IF(Dane!AF195="","",Dane!AF195)</f>
        <v/>
      </c>
      <c r="AG267" s="88" t="str">
        <f>IF(Dane!AG195="","",Dane!AG195)</f>
        <v/>
      </c>
    </row>
    <row r="268" spans="1:33" s="69" customFormat="1">
      <c r="A268" s="94" t="str">
        <f>IF(Dane!A196="","",Dane!A196)</f>
        <v/>
      </c>
      <c r="B268" s="204" t="str">
        <f>IF(Dane!B196="","",Dane!B196)</f>
        <v/>
      </c>
      <c r="C268" s="275" t="str">
        <f>IF(Dane!C196="","",Dane!C196)</f>
        <v/>
      </c>
      <c r="D268" s="88" t="str">
        <f>IF(Dane!D196="","",Dane!D196)</f>
        <v/>
      </c>
      <c r="E268" s="88" t="str">
        <f>IF(Dane!E196="","",Dane!E196)</f>
        <v/>
      </c>
      <c r="F268" s="88" t="str">
        <f>IF(Dane!F196="","",Dane!F196)</f>
        <v/>
      </c>
      <c r="G268" s="88" t="str">
        <f>IF(Dane!G196="","",Dane!G196)</f>
        <v/>
      </c>
      <c r="H268" s="88" t="str">
        <f>IF(Dane!H196="","",Dane!H196)</f>
        <v/>
      </c>
      <c r="I268" s="88" t="str">
        <f>IF(Dane!I196="","",Dane!I196)</f>
        <v/>
      </c>
      <c r="J268" s="88" t="str">
        <f>IF(Dane!J196="","",Dane!J196)</f>
        <v/>
      </c>
      <c r="K268" s="88" t="str">
        <f>IF(Dane!K196="","",Dane!K196)</f>
        <v/>
      </c>
      <c r="L268" s="88" t="str">
        <f>IF(Dane!L196="","",Dane!L196)</f>
        <v/>
      </c>
      <c r="M268" s="88" t="str">
        <f>IF(Dane!M196="","",Dane!M196)</f>
        <v/>
      </c>
      <c r="N268" s="88" t="str">
        <f>IF(Dane!N196="","",Dane!N196)</f>
        <v/>
      </c>
      <c r="O268" s="88" t="str">
        <f>IF(Dane!O196="","",Dane!O196)</f>
        <v/>
      </c>
      <c r="P268" s="88" t="str">
        <f>IF(Dane!P196="","",Dane!P196)</f>
        <v/>
      </c>
      <c r="Q268" s="88" t="str">
        <f>IF(Dane!Q196="","",Dane!Q196)</f>
        <v/>
      </c>
      <c r="R268" s="88" t="str">
        <f>IF(Dane!R196="","",Dane!R196)</f>
        <v/>
      </c>
      <c r="S268" s="88" t="str">
        <f>IF(Dane!S196="","",Dane!S196)</f>
        <v/>
      </c>
      <c r="T268" s="88" t="str">
        <f>IF(Dane!T196="","",Dane!T196)</f>
        <v/>
      </c>
      <c r="U268" s="88" t="str">
        <f>IF(Dane!U196="","",Dane!U196)</f>
        <v/>
      </c>
      <c r="V268" s="88" t="str">
        <f>IF(Dane!V196="","",Dane!V196)</f>
        <v/>
      </c>
      <c r="W268" s="88" t="str">
        <f>IF(Dane!W196="","",Dane!W196)</f>
        <v/>
      </c>
      <c r="X268" s="88" t="str">
        <f>IF(Dane!X196="","",Dane!X196)</f>
        <v/>
      </c>
      <c r="Y268" s="88" t="str">
        <f>IF(Dane!Y196="","",Dane!Y196)</f>
        <v/>
      </c>
      <c r="Z268" s="88" t="str">
        <f>IF(Dane!Z196="","",Dane!Z196)</f>
        <v/>
      </c>
      <c r="AA268" s="88" t="str">
        <f>IF(Dane!AA196="","",Dane!AA196)</f>
        <v/>
      </c>
      <c r="AB268" s="88" t="str">
        <f>IF(Dane!AB196="","",Dane!AB196)</f>
        <v/>
      </c>
      <c r="AC268" s="88" t="str">
        <f>IF(Dane!AC196="","",Dane!AC196)</f>
        <v/>
      </c>
      <c r="AD268" s="88" t="str">
        <f>IF(Dane!AD196="","",Dane!AD196)</f>
        <v/>
      </c>
      <c r="AE268" s="88" t="str">
        <f>IF(Dane!AE196="","",Dane!AE196)</f>
        <v/>
      </c>
      <c r="AF268" s="88" t="str">
        <f>IF(Dane!AF196="","",Dane!AF196)</f>
        <v/>
      </c>
      <c r="AG268" s="88" t="str">
        <f>IF(Dane!AG196="","",Dane!AG196)</f>
        <v/>
      </c>
    </row>
    <row r="269" spans="1:33" s="69" customFormat="1">
      <c r="A269" s="94" t="str">
        <f>IF(Dane!A197="","",Dane!A197)</f>
        <v/>
      </c>
      <c r="B269" s="204" t="str">
        <f>IF(Dane!B197="","",Dane!B197)</f>
        <v/>
      </c>
      <c r="C269" s="275" t="str">
        <f>IF(Dane!C197="","",Dane!C197)</f>
        <v/>
      </c>
      <c r="D269" s="88" t="str">
        <f>IF(Dane!D197="","",Dane!D197)</f>
        <v/>
      </c>
      <c r="E269" s="88" t="str">
        <f>IF(Dane!E197="","",Dane!E197)</f>
        <v/>
      </c>
      <c r="F269" s="88" t="str">
        <f>IF(Dane!F197="","",Dane!F197)</f>
        <v/>
      </c>
      <c r="G269" s="88" t="str">
        <f>IF(Dane!G197="","",Dane!G197)</f>
        <v/>
      </c>
      <c r="H269" s="88" t="str">
        <f>IF(Dane!H197="","",Dane!H197)</f>
        <v/>
      </c>
      <c r="I269" s="88" t="str">
        <f>IF(Dane!I197="","",Dane!I197)</f>
        <v/>
      </c>
      <c r="J269" s="88" t="str">
        <f>IF(Dane!J197="","",Dane!J197)</f>
        <v/>
      </c>
      <c r="K269" s="88" t="str">
        <f>IF(Dane!K197="","",Dane!K197)</f>
        <v/>
      </c>
      <c r="L269" s="88" t="str">
        <f>IF(Dane!L197="","",Dane!L197)</f>
        <v/>
      </c>
      <c r="M269" s="88" t="str">
        <f>IF(Dane!M197="","",Dane!M197)</f>
        <v/>
      </c>
      <c r="N269" s="88" t="str">
        <f>IF(Dane!N197="","",Dane!N197)</f>
        <v/>
      </c>
      <c r="O269" s="88" t="str">
        <f>IF(Dane!O197="","",Dane!O197)</f>
        <v/>
      </c>
      <c r="P269" s="88" t="str">
        <f>IF(Dane!P197="","",Dane!P197)</f>
        <v/>
      </c>
      <c r="Q269" s="88" t="str">
        <f>IF(Dane!Q197="","",Dane!Q197)</f>
        <v/>
      </c>
      <c r="R269" s="88" t="str">
        <f>IF(Dane!R197="","",Dane!R197)</f>
        <v/>
      </c>
      <c r="S269" s="88" t="str">
        <f>IF(Dane!S197="","",Dane!S197)</f>
        <v/>
      </c>
      <c r="T269" s="88" t="str">
        <f>IF(Dane!T197="","",Dane!T197)</f>
        <v/>
      </c>
      <c r="U269" s="88" t="str">
        <f>IF(Dane!U197="","",Dane!U197)</f>
        <v/>
      </c>
      <c r="V269" s="88" t="str">
        <f>IF(Dane!V197="","",Dane!V197)</f>
        <v/>
      </c>
      <c r="W269" s="88" t="str">
        <f>IF(Dane!W197="","",Dane!W197)</f>
        <v/>
      </c>
      <c r="X269" s="88" t="str">
        <f>IF(Dane!X197="","",Dane!X197)</f>
        <v/>
      </c>
      <c r="Y269" s="88" t="str">
        <f>IF(Dane!Y197="","",Dane!Y197)</f>
        <v/>
      </c>
      <c r="Z269" s="88" t="str">
        <f>IF(Dane!Z197="","",Dane!Z197)</f>
        <v/>
      </c>
      <c r="AA269" s="88" t="str">
        <f>IF(Dane!AA197="","",Dane!AA197)</f>
        <v/>
      </c>
      <c r="AB269" s="88" t="str">
        <f>IF(Dane!AB197="","",Dane!AB197)</f>
        <v/>
      </c>
      <c r="AC269" s="88" t="str">
        <f>IF(Dane!AC197="","",Dane!AC197)</f>
        <v/>
      </c>
      <c r="AD269" s="88" t="str">
        <f>IF(Dane!AD197="","",Dane!AD197)</f>
        <v/>
      </c>
      <c r="AE269" s="88" t="str">
        <f>IF(Dane!AE197="","",Dane!AE197)</f>
        <v/>
      </c>
      <c r="AF269" s="88" t="str">
        <f>IF(Dane!AF197="","",Dane!AF197)</f>
        <v/>
      </c>
      <c r="AG269" s="88" t="str">
        <f>IF(Dane!AG197="","",Dane!AG197)</f>
        <v/>
      </c>
    </row>
    <row r="270" spans="1:33" s="69" customFormat="1">
      <c r="A270" s="94" t="str">
        <f>IF(Dane!A198="","",Dane!A198)</f>
        <v/>
      </c>
      <c r="B270" s="204" t="str">
        <f>IF(Dane!B198="","",Dane!B198)</f>
        <v/>
      </c>
      <c r="C270" s="275" t="str">
        <f>IF(Dane!C198="","",Dane!C198)</f>
        <v/>
      </c>
      <c r="D270" s="88" t="str">
        <f>IF(Dane!D198="","",Dane!D198)</f>
        <v/>
      </c>
      <c r="E270" s="88" t="str">
        <f>IF(Dane!E198="","",Dane!E198)</f>
        <v/>
      </c>
      <c r="F270" s="88" t="str">
        <f>IF(Dane!F198="","",Dane!F198)</f>
        <v/>
      </c>
      <c r="G270" s="88" t="str">
        <f>IF(Dane!G198="","",Dane!G198)</f>
        <v/>
      </c>
      <c r="H270" s="88" t="str">
        <f>IF(Dane!H198="","",Dane!H198)</f>
        <v/>
      </c>
      <c r="I270" s="88" t="str">
        <f>IF(Dane!I198="","",Dane!I198)</f>
        <v/>
      </c>
      <c r="J270" s="88" t="str">
        <f>IF(Dane!J198="","",Dane!J198)</f>
        <v/>
      </c>
      <c r="K270" s="88" t="str">
        <f>IF(Dane!K198="","",Dane!K198)</f>
        <v/>
      </c>
      <c r="L270" s="88" t="str">
        <f>IF(Dane!L198="","",Dane!L198)</f>
        <v/>
      </c>
      <c r="M270" s="88" t="str">
        <f>IF(Dane!M198="","",Dane!M198)</f>
        <v/>
      </c>
      <c r="N270" s="88" t="str">
        <f>IF(Dane!N198="","",Dane!N198)</f>
        <v/>
      </c>
      <c r="O270" s="88" t="str">
        <f>IF(Dane!O198="","",Dane!O198)</f>
        <v/>
      </c>
      <c r="P270" s="88" t="str">
        <f>IF(Dane!P198="","",Dane!P198)</f>
        <v/>
      </c>
      <c r="Q270" s="88" t="str">
        <f>IF(Dane!Q198="","",Dane!Q198)</f>
        <v/>
      </c>
      <c r="R270" s="88" t="str">
        <f>IF(Dane!R198="","",Dane!R198)</f>
        <v/>
      </c>
      <c r="S270" s="88" t="str">
        <f>IF(Dane!S198="","",Dane!S198)</f>
        <v/>
      </c>
      <c r="T270" s="88" t="str">
        <f>IF(Dane!T198="","",Dane!T198)</f>
        <v/>
      </c>
      <c r="U270" s="88" t="str">
        <f>IF(Dane!U198="","",Dane!U198)</f>
        <v/>
      </c>
      <c r="V270" s="88" t="str">
        <f>IF(Dane!V198="","",Dane!V198)</f>
        <v/>
      </c>
      <c r="W270" s="88" t="str">
        <f>IF(Dane!W198="","",Dane!W198)</f>
        <v/>
      </c>
      <c r="X270" s="88" t="str">
        <f>IF(Dane!X198="","",Dane!X198)</f>
        <v/>
      </c>
      <c r="Y270" s="88" t="str">
        <f>IF(Dane!Y198="","",Dane!Y198)</f>
        <v/>
      </c>
      <c r="Z270" s="88" t="str">
        <f>IF(Dane!Z198="","",Dane!Z198)</f>
        <v/>
      </c>
      <c r="AA270" s="88" t="str">
        <f>IF(Dane!AA198="","",Dane!AA198)</f>
        <v/>
      </c>
      <c r="AB270" s="88" t="str">
        <f>IF(Dane!AB198="","",Dane!AB198)</f>
        <v/>
      </c>
      <c r="AC270" s="88" t="str">
        <f>IF(Dane!AC198="","",Dane!AC198)</f>
        <v/>
      </c>
      <c r="AD270" s="88" t="str">
        <f>IF(Dane!AD198="","",Dane!AD198)</f>
        <v/>
      </c>
      <c r="AE270" s="88" t="str">
        <f>IF(Dane!AE198="","",Dane!AE198)</f>
        <v/>
      </c>
      <c r="AF270" s="88" t="str">
        <f>IF(Dane!AF198="","",Dane!AF198)</f>
        <v/>
      </c>
      <c r="AG270" s="88" t="str">
        <f>IF(Dane!AG198="","",Dane!AG198)</f>
        <v/>
      </c>
    </row>
    <row r="271" spans="1:33" s="69" customFormat="1">
      <c r="A271" s="94" t="str">
        <f>IF(Dane!A199="","",Dane!A199)</f>
        <v/>
      </c>
      <c r="B271" s="204" t="str">
        <f>IF(Dane!B199="","",Dane!B199)</f>
        <v/>
      </c>
      <c r="C271" s="275" t="str">
        <f>IF(Dane!C199="","",Dane!C199)</f>
        <v/>
      </c>
      <c r="D271" s="88" t="str">
        <f>IF(Dane!D199="","",Dane!D199)</f>
        <v/>
      </c>
      <c r="E271" s="88" t="str">
        <f>IF(Dane!E199="","",Dane!E199)</f>
        <v/>
      </c>
      <c r="F271" s="88" t="str">
        <f>IF(Dane!F199="","",Dane!F199)</f>
        <v/>
      </c>
      <c r="G271" s="88" t="str">
        <f>IF(Dane!G199="","",Dane!G199)</f>
        <v/>
      </c>
      <c r="H271" s="88" t="str">
        <f>IF(Dane!H199="","",Dane!H199)</f>
        <v/>
      </c>
      <c r="I271" s="88" t="str">
        <f>IF(Dane!I199="","",Dane!I199)</f>
        <v/>
      </c>
      <c r="J271" s="88" t="str">
        <f>IF(Dane!J199="","",Dane!J199)</f>
        <v/>
      </c>
      <c r="K271" s="88" t="str">
        <f>IF(Dane!K199="","",Dane!K199)</f>
        <v/>
      </c>
      <c r="L271" s="88" t="str">
        <f>IF(Dane!L199="","",Dane!L199)</f>
        <v/>
      </c>
      <c r="M271" s="88" t="str">
        <f>IF(Dane!M199="","",Dane!M199)</f>
        <v/>
      </c>
      <c r="N271" s="88" t="str">
        <f>IF(Dane!N199="","",Dane!N199)</f>
        <v/>
      </c>
      <c r="O271" s="88" t="str">
        <f>IF(Dane!O199="","",Dane!O199)</f>
        <v/>
      </c>
      <c r="P271" s="88" t="str">
        <f>IF(Dane!P199="","",Dane!P199)</f>
        <v/>
      </c>
      <c r="Q271" s="88" t="str">
        <f>IF(Dane!Q199="","",Dane!Q199)</f>
        <v/>
      </c>
      <c r="R271" s="88" t="str">
        <f>IF(Dane!R199="","",Dane!R199)</f>
        <v/>
      </c>
      <c r="S271" s="88" t="str">
        <f>IF(Dane!S199="","",Dane!S199)</f>
        <v/>
      </c>
      <c r="T271" s="88" t="str">
        <f>IF(Dane!T199="","",Dane!T199)</f>
        <v/>
      </c>
      <c r="U271" s="88" t="str">
        <f>IF(Dane!U199="","",Dane!U199)</f>
        <v/>
      </c>
      <c r="V271" s="88" t="str">
        <f>IF(Dane!V199="","",Dane!V199)</f>
        <v/>
      </c>
      <c r="W271" s="88" t="str">
        <f>IF(Dane!W199="","",Dane!W199)</f>
        <v/>
      </c>
      <c r="X271" s="88" t="str">
        <f>IF(Dane!X199="","",Dane!X199)</f>
        <v/>
      </c>
      <c r="Y271" s="88" t="str">
        <f>IF(Dane!Y199="","",Dane!Y199)</f>
        <v/>
      </c>
      <c r="Z271" s="88" t="str">
        <f>IF(Dane!Z199="","",Dane!Z199)</f>
        <v/>
      </c>
      <c r="AA271" s="88" t="str">
        <f>IF(Dane!AA199="","",Dane!AA199)</f>
        <v/>
      </c>
      <c r="AB271" s="88" t="str">
        <f>IF(Dane!AB199="","",Dane!AB199)</f>
        <v/>
      </c>
      <c r="AC271" s="88" t="str">
        <f>IF(Dane!AC199="","",Dane!AC199)</f>
        <v/>
      </c>
      <c r="AD271" s="88" t="str">
        <f>IF(Dane!AD199="","",Dane!AD199)</f>
        <v/>
      </c>
      <c r="AE271" s="88" t="str">
        <f>IF(Dane!AE199="","",Dane!AE199)</f>
        <v/>
      </c>
      <c r="AF271" s="88" t="str">
        <f>IF(Dane!AF199="","",Dane!AF199)</f>
        <v/>
      </c>
      <c r="AG271" s="88" t="str">
        <f>IF(Dane!AG199="","",Dane!AG199)</f>
        <v/>
      </c>
    </row>
    <row r="272" spans="1:33" s="402" customFormat="1" ht="18" customHeight="1">
      <c r="A272" s="401" t="s">
        <v>211</v>
      </c>
      <c r="B272" s="402" t="s">
        <v>212</v>
      </c>
      <c r="H272" s="403"/>
    </row>
    <row r="273" spans="1:40" s="405" customFormat="1" ht="19.5" customHeight="1">
      <c r="A273" s="404"/>
      <c r="B273" s="405" t="s">
        <v>142</v>
      </c>
    </row>
    <row r="274" spans="1:40" s="8" customFormat="1" ht="11.25" customHeight="1">
      <c r="A274" s="678" t="s">
        <v>22</v>
      </c>
      <c r="B274" s="680" t="s">
        <v>240</v>
      </c>
      <c r="C274" s="682" t="s">
        <v>0</v>
      </c>
      <c r="D274" s="682" t="s">
        <v>61</v>
      </c>
      <c r="E274" s="385" t="str">
        <f t="shared" ref="E274:AH274" si="193">IF(G$80="","",G$80)</f>
        <v>Faza inwest.</v>
      </c>
      <c r="F274" s="385" t="str">
        <f t="shared" si="193"/>
        <v>Faza inwest.</v>
      </c>
      <c r="G274" s="385" t="str">
        <f t="shared" si="193"/>
        <v>Faza oper.</v>
      </c>
      <c r="H274" s="385" t="str">
        <f t="shared" si="193"/>
        <v>Faza oper.</v>
      </c>
      <c r="I274" s="385" t="str">
        <f t="shared" si="193"/>
        <v>Faza oper.</v>
      </c>
      <c r="J274" s="385" t="str">
        <f t="shared" si="193"/>
        <v>Faza oper.</v>
      </c>
      <c r="K274" s="385" t="str">
        <f t="shared" si="193"/>
        <v>Faza oper.</v>
      </c>
      <c r="L274" s="385" t="str">
        <f t="shared" si="193"/>
        <v>Faza oper.</v>
      </c>
      <c r="M274" s="385" t="str">
        <f t="shared" si="193"/>
        <v>Faza oper.</v>
      </c>
      <c r="N274" s="385" t="str">
        <f t="shared" si="193"/>
        <v>Faza oper.</v>
      </c>
      <c r="O274" s="385" t="str">
        <f t="shared" si="193"/>
        <v>Faza oper.</v>
      </c>
      <c r="P274" s="385" t="str">
        <f t="shared" si="193"/>
        <v>Faza oper.</v>
      </c>
      <c r="Q274" s="385" t="str">
        <f t="shared" si="193"/>
        <v>Faza oper.</v>
      </c>
      <c r="R274" s="385" t="str">
        <f t="shared" si="193"/>
        <v>Faza oper.</v>
      </c>
      <c r="S274" s="385" t="str">
        <f t="shared" si="193"/>
        <v>Faza oper.</v>
      </c>
      <c r="T274" s="385" t="str">
        <f t="shared" si="193"/>
        <v/>
      </c>
      <c r="U274" s="385" t="str">
        <f t="shared" si="193"/>
        <v/>
      </c>
      <c r="V274" s="385" t="str">
        <f t="shared" si="193"/>
        <v/>
      </c>
      <c r="W274" s="385" t="str">
        <f t="shared" si="193"/>
        <v/>
      </c>
      <c r="X274" s="385" t="str">
        <f t="shared" si="193"/>
        <v/>
      </c>
      <c r="Y274" s="385" t="str">
        <f t="shared" si="193"/>
        <v/>
      </c>
      <c r="Z274" s="385" t="str">
        <f t="shared" si="193"/>
        <v/>
      </c>
      <c r="AA274" s="385" t="str">
        <f t="shared" si="193"/>
        <v/>
      </c>
      <c r="AB274" s="385" t="str">
        <f t="shared" si="193"/>
        <v/>
      </c>
      <c r="AC274" s="385" t="str">
        <f t="shared" si="193"/>
        <v/>
      </c>
      <c r="AD274" s="385" t="str">
        <f t="shared" si="193"/>
        <v/>
      </c>
      <c r="AE274" s="385" t="str">
        <f t="shared" si="193"/>
        <v/>
      </c>
      <c r="AF274" s="385" t="str">
        <f t="shared" si="193"/>
        <v/>
      </c>
      <c r="AG274" s="385" t="str">
        <f t="shared" si="193"/>
        <v/>
      </c>
      <c r="AH274" s="385" t="str">
        <f t="shared" si="193"/>
        <v/>
      </c>
    </row>
    <row r="275" spans="1:40" s="8" customFormat="1" ht="11.25" customHeight="1">
      <c r="A275" s="686"/>
      <c r="B275" s="681"/>
      <c r="C275" s="687"/>
      <c r="D275" s="687"/>
      <c r="E275" s="33">
        <f t="shared" ref="E275:AH275" si="194">IF(G$81="","",G$81)</f>
        <v>2020</v>
      </c>
      <c r="F275" s="33">
        <f t="shared" si="194"/>
        <v>2021</v>
      </c>
      <c r="G275" s="33">
        <f t="shared" si="194"/>
        <v>2022</v>
      </c>
      <c r="H275" s="33">
        <f t="shared" si="194"/>
        <v>2023</v>
      </c>
      <c r="I275" s="33">
        <f t="shared" si="194"/>
        <v>2024</v>
      </c>
      <c r="J275" s="33">
        <f t="shared" si="194"/>
        <v>2025</v>
      </c>
      <c r="K275" s="33">
        <f t="shared" si="194"/>
        <v>2026</v>
      </c>
      <c r="L275" s="33">
        <f t="shared" si="194"/>
        <v>2027</v>
      </c>
      <c r="M275" s="33">
        <f t="shared" si="194"/>
        <v>2028</v>
      </c>
      <c r="N275" s="33">
        <f t="shared" si="194"/>
        <v>2029</v>
      </c>
      <c r="O275" s="33">
        <f t="shared" si="194"/>
        <v>2030</v>
      </c>
      <c r="P275" s="33">
        <f t="shared" si="194"/>
        <v>2031</v>
      </c>
      <c r="Q275" s="33">
        <f t="shared" si="194"/>
        <v>2032</v>
      </c>
      <c r="R275" s="33">
        <f t="shared" si="194"/>
        <v>2033</v>
      </c>
      <c r="S275" s="33">
        <f t="shared" si="194"/>
        <v>2034</v>
      </c>
      <c r="T275" s="33" t="str">
        <f t="shared" si="194"/>
        <v/>
      </c>
      <c r="U275" s="33" t="str">
        <f t="shared" si="194"/>
        <v/>
      </c>
      <c r="V275" s="33" t="str">
        <f t="shared" si="194"/>
        <v/>
      </c>
      <c r="W275" s="33" t="str">
        <f t="shared" si="194"/>
        <v/>
      </c>
      <c r="X275" s="33" t="str">
        <f t="shared" si="194"/>
        <v/>
      </c>
      <c r="Y275" s="33" t="str">
        <f t="shared" si="194"/>
        <v/>
      </c>
      <c r="Z275" s="33" t="str">
        <f t="shared" si="194"/>
        <v/>
      </c>
      <c r="AA275" s="33" t="str">
        <f t="shared" si="194"/>
        <v/>
      </c>
      <c r="AB275" s="33" t="str">
        <f t="shared" si="194"/>
        <v/>
      </c>
      <c r="AC275" s="33" t="str">
        <f t="shared" si="194"/>
        <v/>
      </c>
      <c r="AD275" s="33" t="str">
        <f t="shared" si="194"/>
        <v/>
      </c>
      <c r="AE275" s="33" t="str">
        <f t="shared" si="194"/>
        <v/>
      </c>
      <c r="AF275" s="33" t="str">
        <f t="shared" si="194"/>
        <v/>
      </c>
      <c r="AG275" s="33" t="str">
        <f t="shared" si="194"/>
        <v/>
      </c>
      <c r="AH275" s="33" t="str">
        <f t="shared" si="194"/>
        <v/>
      </c>
    </row>
    <row r="276" spans="1:40" s="70" customFormat="1">
      <c r="A276" s="100" t="str">
        <f>IF(Dane!A204="","",Dane!A204)</f>
        <v/>
      </c>
      <c r="B276" s="200" t="str">
        <f>IF(Dane!B204="","",Dane!B204)</f>
        <v/>
      </c>
      <c r="C276" s="274" t="str">
        <f>IF(Dane!C204="","",Dane!C204)</f>
        <v/>
      </c>
      <c r="D276" s="277" t="str">
        <f>IF(Dane!D204="","",Dane!D204)</f>
        <v/>
      </c>
      <c r="E276" s="84" t="str">
        <f>IF(Dane!E204="","",Dane!E204)</f>
        <v/>
      </c>
      <c r="F276" s="84" t="str">
        <f>IF(Dane!F204="","",Dane!F204)</f>
        <v/>
      </c>
      <c r="G276" s="84" t="str">
        <f>IF(Dane!G204="","",Dane!G204)</f>
        <v/>
      </c>
      <c r="H276" s="84" t="str">
        <f>IF(Dane!H204="","",Dane!H204)</f>
        <v/>
      </c>
      <c r="I276" s="84" t="str">
        <f>IF(Dane!I204="","",Dane!I204)</f>
        <v/>
      </c>
      <c r="J276" s="84" t="str">
        <f>IF(Dane!J204="","",Dane!J204)</f>
        <v/>
      </c>
      <c r="K276" s="84" t="str">
        <f>IF(Dane!K204="","",Dane!K204)</f>
        <v/>
      </c>
      <c r="L276" s="84" t="str">
        <f>IF(Dane!L204="","",Dane!L204)</f>
        <v/>
      </c>
      <c r="M276" s="84" t="str">
        <f>IF(Dane!M204="","",Dane!M204)</f>
        <v/>
      </c>
      <c r="N276" s="84" t="str">
        <f>IF(Dane!N204="","",Dane!N204)</f>
        <v/>
      </c>
      <c r="O276" s="84" t="str">
        <f>IF(Dane!O204="","",Dane!O204)</f>
        <v/>
      </c>
      <c r="P276" s="84" t="str">
        <f>IF(Dane!P204="","",Dane!P204)</f>
        <v/>
      </c>
      <c r="Q276" s="84" t="str">
        <f>IF(Dane!Q204="","",Dane!Q204)</f>
        <v/>
      </c>
      <c r="R276" s="84" t="str">
        <f>IF(Dane!R204="","",Dane!R204)</f>
        <v/>
      </c>
      <c r="S276" s="84" t="str">
        <f>IF(Dane!S204="","",Dane!S204)</f>
        <v/>
      </c>
      <c r="T276" s="84" t="str">
        <f>IF(Dane!T204="","",Dane!T204)</f>
        <v/>
      </c>
      <c r="U276" s="84" t="str">
        <f>IF(Dane!U204="","",Dane!U204)</f>
        <v/>
      </c>
      <c r="V276" s="84" t="str">
        <f>IF(Dane!V204="","",Dane!V204)</f>
        <v/>
      </c>
      <c r="W276" s="84" t="str">
        <f>IF(Dane!W204="","",Dane!W204)</f>
        <v/>
      </c>
      <c r="X276" s="84" t="str">
        <f>IF(Dane!X204="","",Dane!X204)</f>
        <v/>
      </c>
      <c r="Y276" s="84" t="str">
        <f>IF(Dane!Y204="","",Dane!Y204)</f>
        <v/>
      </c>
      <c r="Z276" s="84" t="str">
        <f>IF(Dane!Z204="","",Dane!Z204)</f>
        <v/>
      </c>
      <c r="AA276" s="84" t="str">
        <f>IF(Dane!AA204="","",Dane!AA204)</f>
        <v/>
      </c>
      <c r="AB276" s="84" t="str">
        <f>IF(Dane!AB204="","",Dane!AB204)</f>
        <v/>
      </c>
      <c r="AC276" s="84" t="str">
        <f>IF(Dane!AC204="","",Dane!AC204)</f>
        <v/>
      </c>
      <c r="AD276" s="84" t="str">
        <f>IF(Dane!AD204="","",Dane!AD204)</f>
        <v/>
      </c>
      <c r="AE276" s="84" t="str">
        <f>IF(Dane!AE204="","",Dane!AE204)</f>
        <v/>
      </c>
      <c r="AF276" s="84" t="str">
        <f>IF(Dane!AF204="","",Dane!AF204)</f>
        <v/>
      </c>
      <c r="AG276" s="84" t="str">
        <f>IF(Dane!AG204="","",Dane!AG204)</f>
        <v/>
      </c>
      <c r="AH276" s="84" t="str">
        <f>IF(Dane!AH204="","",Dane!AH204)</f>
        <v/>
      </c>
      <c r="AI276" s="99"/>
      <c r="AJ276" s="98"/>
      <c r="AN276" s="75"/>
    </row>
    <row r="277" spans="1:40" s="70" customFormat="1">
      <c r="A277" s="94" t="str">
        <f>IF(Dane!A205="","",Dane!A205)</f>
        <v/>
      </c>
      <c r="B277" s="204" t="str">
        <f>IF(Dane!B205="","",Dane!B205)</f>
        <v/>
      </c>
      <c r="C277" s="275" t="str">
        <f>IF(Dane!C205="","",Dane!C205)</f>
        <v/>
      </c>
      <c r="D277" s="278" t="str">
        <f>IF(Dane!D205="","",Dane!D205)</f>
        <v/>
      </c>
      <c r="E277" s="88" t="str">
        <f>IF(Dane!E205="","",Dane!E205)</f>
        <v/>
      </c>
      <c r="F277" s="88" t="str">
        <f>IF(Dane!F205="","",Dane!F205)</f>
        <v/>
      </c>
      <c r="G277" s="88" t="str">
        <f>IF(Dane!G205="","",Dane!G205)</f>
        <v/>
      </c>
      <c r="H277" s="88" t="str">
        <f>IF(Dane!H205="","",Dane!H205)</f>
        <v/>
      </c>
      <c r="I277" s="88" t="str">
        <f>IF(Dane!I205="","",Dane!I205)</f>
        <v/>
      </c>
      <c r="J277" s="88" t="str">
        <f>IF(Dane!J205="","",Dane!J205)</f>
        <v/>
      </c>
      <c r="K277" s="88" t="str">
        <f>IF(Dane!K205="","",Dane!K205)</f>
        <v/>
      </c>
      <c r="L277" s="88" t="str">
        <f>IF(Dane!L205="","",Dane!L205)</f>
        <v/>
      </c>
      <c r="M277" s="88" t="str">
        <f>IF(Dane!M205="","",Dane!M205)</f>
        <v/>
      </c>
      <c r="N277" s="88" t="str">
        <f>IF(Dane!N205="","",Dane!N205)</f>
        <v/>
      </c>
      <c r="O277" s="88" t="str">
        <f>IF(Dane!O205="","",Dane!O205)</f>
        <v/>
      </c>
      <c r="P277" s="88" t="str">
        <f>IF(Dane!P205="","",Dane!P205)</f>
        <v/>
      </c>
      <c r="Q277" s="88" t="str">
        <f>IF(Dane!Q205="","",Dane!Q205)</f>
        <v/>
      </c>
      <c r="R277" s="88" t="str">
        <f>IF(Dane!R205="","",Dane!R205)</f>
        <v/>
      </c>
      <c r="S277" s="88" t="str">
        <f>IF(Dane!S205="","",Dane!S205)</f>
        <v/>
      </c>
      <c r="T277" s="88" t="str">
        <f>IF(Dane!T205="","",Dane!T205)</f>
        <v/>
      </c>
      <c r="U277" s="88" t="str">
        <f>IF(Dane!U205="","",Dane!U205)</f>
        <v/>
      </c>
      <c r="V277" s="88" t="str">
        <f>IF(Dane!V205="","",Dane!V205)</f>
        <v/>
      </c>
      <c r="W277" s="88" t="str">
        <f>IF(Dane!W205="","",Dane!W205)</f>
        <v/>
      </c>
      <c r="X277" s="88" t="str">
        <f>IF(Dane!X205="","",Dane!X205)</f>
        <v/>
      </c>
      <c r="Y277" s="88" t="str">
        <f>IF(Dane!Y205="","",Dane!Y205)</f>
        <v/>
      </c>
      <c r="Z277" s="88" t="str">
        <f>IF(Dane!Z205="","",Dane!Z205)</f>
        <v/>
      </c>
      <c r="AA277" s="88" t="str">
        <f>IF(Dane!AA205="","",Dane!AA205)</f>
        <v/>
      </c>
      <c r="AB277" s="88" t="str">
        <f>IF(Dane!AB205="","",Dane!AB205)</f>
        <v/>
      </c>
      <c r="AC277" s="88" t="str">
        <f>IF(Dane!AC205="","",Dane!AC205)</f>
        <v/>
      </c>
      <c r="AD277" s="88" t="str">
        <f>IF(Dane!AD205="","",Dane!AD205)</f>
        <v/>
      </c>
      <c r="AE277" s="88" t="str">
        <f>IF(Dane!AE205="","",Dane!AE205)</f>
        <v/>
      </c>
      <c r="AF277" s="88" t="str">
        <f>IF(Dane!AF205="","",Dane!AF205)</f>
        <v/>
      </c>
      <c r="AG277" s="88" t="str">
        <f>IF(Dane!AG205="","",Dane!AG205)</f>
        <v/>
      </c>
      <c r="AH277" s="88" t="str">
        <f>IF(Dane!AH205="","",Dane!AH205)</f>
        <v/>
      </c>
      <c r="AI277" s="99"/>
      <c r="AJ277" s="98"/>
      <c r="AN277" s="75"/>
    </row>
    <row r="278" spans="1:40" s="70" customFormat="1">
      <c r="A278" s="94" t="str">
        <f>IF(Dane!A206="","",Dane!A206)</f>
        <v/>
      </c>
      <c r="B278" s="204" t="str">
        <f>IF(Dane!B206="","",Dane!B206)</f>
        <v/>
      </c>
      <c r="C278" s="275" t="str">
        <f>IF(Dane!C206="","",Dane!C206)</f>
        <v/>
      </c>
      <c r="D278" s="278" t="str">
        <f>IF(Dane!D206="","",Dane!D206)</f>
        <v/>
      </c>
      <c r="E278" s="88" t="str">
        <f>IF(Dane!E206="","",Dane!E206)</f>
        <v/>
      </c>
      <c r="F278" s="88" t="str">
        <f>IF(Dane!F206="","",Dane!F206)</f>
        <v/>
      </c>
      <c r="G278" s="88" t="str">
        <f>IF(Dane!G206="","",Dane!G206)</f>
        <v/>
      </c>
      <c r="H278" s="88" t="str">
        <f>IF(Dane!H206="","",Dane!H206)</f>
        <v/>
      </c>
      <c r="I278" s="88" t="str">
        <f>IF(Dane!I206="","",Dane!I206)</f>
        <v/>
      </c>
      <c r="J278" s="88" t="str">
        <f>IF(Dane!J206="","",Dane!J206)</f>
        <v/>
      </c>
      <c r="K278" s="88" t="str">
        <f>IF(Dane!K206="","",Dane!K206)</f>
        <v/>
      </c>
      <c r="L278" s="88" t="str">
        <f>IF(Dane!L206="","",Dane!L206)</f>
        <v/>
      </c>
      <c r="M278" s="88" t="str">
        <f>IF(Dane!M206="","",Dane!M206)</f>
        <v/>
      </c>
      <c r="N278" s="88" t="str">
        <f>IF(Dane!N206="","",Dane!N206)</f>
        <v/>
      </c>
      <c r="O278" s="88" t="str">
        <f>IF(Dane!O206="","",Dane!O206)</f>
        <v/>
      </c>
      <c r="P278" s="88" t="str">
        <f>IF(Dane!P206="","",Dane!P206)</f>
        <v/>
      </c>
      <c r="Q278" s="88" t="str">
        <f>IF(Dane!Q206="","",Dane!Q206)</f>
        <v/>
      </c>
      <c r="R278" s="88" t="str">
        <f>IF(Dane!R206="","",Dane!R206)</f>
        <v/>
      </c>
      <c r="S278" s="88" t="str">
        <f>IF(Dane!S206="","",Dane!S206)</f>
        <v/>
      </c>
      <c r="T278" s="88" t="str">
        <f>IF(Dane!T206="","",Dane!T206)</f>
        <v/>
      </c>
      <c r="U278" s="88" t="str">
        <f>IF(Dane!U206="","",Dane!U206)</f>
        <v/>
      </c>
      <c r="V278" s="88" t="str">
        <f>IF(Dane!V206="","",Dane!V206)</f>
        <v/>
      </c>
      <c r="W278" s="88" t="str">
        <f>IF(Dane!W206="","",Dane!W206)</f>
        <v/>
      </c>
      <c r="X278" s="88" t="str">
        <f>IF(Dane!X206="","",Dane!X206)</f>
        <v/>
      </c>
      <c r="Y278" s="88" t="str">
        <f>IF(Dane!Y206="","",Dane!Y206)</f>
        <v/>
      </c>
      <c r="Z278" s="88" t="str">
        <f>IF(Dane!Z206="","",Dane!Z206)</f>
        <v/>
      </c>
      <c r="AA278" s="88" t="str">
        <f>IF(Dane!AA206="","",Dane!AA206)</f>
        <v/>
      </c>
      <c r="AB278" s="88" t="str">
        <f>IF(Dane!AB206="","",Dane!AB206)</f>
        <v/>
      </c>
      <c r="AC278" s="88" t="str">
        <f>IF(Dane!AC206="","",Dane!AC206)</f>
        <v/>
      </c>
      <c r="AD278" s="88" t="str">
        <f>IF(Dane!AD206="","",Dane!AD206)</f>
        <v/>
      </c>
      <c r="AE278" s="88" t="str">
        <f>IF(Dane!AE206="","",Dane!AE206)</f>
        <v/>
      </c>
      <c r="AF278" s="88" t="str">
        <f>IF(Dane!AF206="","",Dane!AF206)</f>
        <v/>
      </c>
      <c r="AG278" s="88" t="str">
        <f>IF(Dane!AG206="","",Dane!AG206)</f>
        <v/>
      </c>
      <c r="AH278" s="88" t="str">
        <f>IF(Dane!AH206="","",Dane!AH206)</f>
        <v/>
      </c>
      <c r="AI278" s="99"/>
      <c r="AJ278" s="98"/>
      <c r="AN278" s="75"/>
    </row>
    <row r="279" spans="1:40" s="70" customFormat="1">
      <c r="A279" s="94" t="str">
        <f>IF(Dane!A207="","",Dane!A207)</f>
        <v/>
      </c>
      <c r="B279" s="204" t="str">
        <f>IF(Dane!B207="","",Dane!B207)</f>
        <v/>
      </c>
      <c r="C279" s="275" t="str">
        <f>IF(Dane!C207="","",Dane!C207)</f>
        <v/>
      </c>
      <c r="D279" s="278" t="str">
        <f>IF(Dane!D207="","",Dane!D207)</f>
        <v/>
      </c>
      <c r="E279" s="88" t="str">
        <f>IF(Dane!E207="","",Dane!E207)</f>
        <v/>
      </c>
      <c r="F279" s="88" t="str">
        <f>IF(Dane!F207="","",Dane!F207)</f>
        <v/>
      </c>
      <c r="G279" s="88" t="str">
        <f>IF(Dane!G207="","",Dane!G207)</f>
        <v/>
      </c>
      <c r="H279" s="88" t="str">
        <f>IF(Dane!H207="","",Dane!H207)</f>
        <v/>
      </c>
      <c r="I279" s="88" t="str">
        <f>IF(Dane!I207="","",Dane!I207)</f>
        <v/>
      </c>
      <c r="J279" s="88" t="str">
        <f>IF(Dane!J207="","",Dane!J207)</f>
        <v/>
      </c>
      <c r="K279" s="88" t="str">
        <f>IF(Dane!K207="","",Dane!K207)</f>
        <v/>
      </c>
      <c r="L279" s="88" t="str">
        <f>IF(Dane!L207="","",Dane!L207)</f>
        <v/>
      </c>
      <c r="M279" s="88" t="str">
        <f>IF(Dane!M207="","",Dane!M207)</f>
        <v/>
      </c>
      <c r="N279" s="88" t="str">
        <f>IF(Dane!N207="","",Dane!N207)</f>
        <v/>
      </c>
      <c r="O279" s="88" t="str">
        <f>IF(Dane!O207="","",Dane!O207)</f>
        <v/>
      </c>
      <c r="P279" s="88" t="str">
        <f>IF(Dane!P207="","",Dane!P207)</f>
        <v/>
      </c>
      <c r="Q279" s="88" t="str">
        <f>IF(Dane!Q207="","",Dane!Q207)</f>
        <v/>
      </c>
      <c r="R279" s="88" t="str">
        <f>IF(Dane!R207="","",Dane!R207)</f>
        <v/>
      </c>
      <c r="S279" s="88" t="str">
        <f>IF(Dane!S207="","",Dane!S207)</f>
        <v/>
      </c>
      <c r="T279" s="88" t="str">
        <f>IF(Dane!T207="","",Dane!T207)</f>
        <v/>
      </c>
      <c r="U279" s="88" t="str">
        <f>IF(Dane!U207="","",Dane!U207)</f>
        <v/>
      </c>
      <c r="V279" s="88" t="str">
        <f>IF(Dane!V207="","",Dane!V207)</f>
        <v/>
      </c>
      <c r="W279" s="88" t="str">
        <f>IF(Dane!W207="","",Dane!W207)</f>
        <v/>
      </c>
      <c r="X279" s="88" t="str">
        <f>IF(Dane!X207="","",Dane!X207)</f>
        <v/>
      </c>
      <c r="Y279" s="88" t="str">
        <f>IF(Dane!Y207="","",Dane!Y207)</f>
        <v/>
      </c>
      <c r="Z279" s="88" t="str">
        <f>IF(Dane!Z207="","",Dane!Z207)</f>
        <v/>
      </c>
      <c r="AA279" s="88" t="str">
        <f>IF(Dane!AA207="","",Dane!AA207)</f>
        <v/>
      </c>
      <c r="AB279" s="88" t="str">
        <f>IF(Dane!AB207="","",Dane!AB207)</f>
        <v/>
      </c>
      <c r="AC279" s="88" t="str">
        <f>IF(Dane!AC207="","",Dane!AC207)</f>
        <v/>
      </c>
      <c r="AD279" s="88" t="str">
        <f>IF(Dane!AD207="","",Dane!AD207)</f>
        <v/>
      </c>
      <c r="AE279" s="88" t="str">
        <f>IF(Dane!AE207="","",Dane!AE207)</f>
        <v/>
      </c>
      <c r="AF279" s="88" t="str">
        <f>IF(Dane!AF207="","",Dane!AF207)</f>
        <v/>
      </c>
      <c r="AG279" s="88" t="str">
        <f>IF(Dane!AG207="","",Dane!AG207)</f>
        <v/>
      </c>
      <c r="AH279" s="88" t="str">
        <f>IF(Dane!AH207="","",Dane!AH207)</f>
        <v/>
      </c>
      <c r="AI279" s="99"/>
      <c r="AJ279" s="98"/>
      <c r="AN279" s="75"/>
    </row>
    <row r="280" spans="1:40" s="70" customFormat="1">
      <c r="A280" s="94" t="str">
        <f>IF(Dane!A208="","",Dane!A208)</f>
        <v/>
      </c>
      <c r="B280" s="204" t="str">
        <f>IF(Dane!B208="","",Dane!B208)</f>
        <v/>
      </c>
      <c r="C280" s="275" t="str">
        <f>IF(Dane!C208="","",Dane!C208)</f>
        <v/>
      </c>
      <c r="D280" s="278" t="str">
        <f>IF(Dane!D208="","",Dane!D208)</f>
        <v/>
      </c>
      <c r="E280" s="88" t="str">
        <f>IF(Dane!E208="","",Dane!E208)</f>
        <v/>
      </c>
      <c r="F280" s="88" t="str">
        <f>IF(Dane!F208="","",Dane!F208)</f>
        <v/>
      </c>
      <c r="G280" s="88" t="str">
        <f>IF(Dane!G208="","",Dane!G208)</f>
        <v/>
      </c>
      <c r="H280" s="88" t="str">
        <f>IF(Dane!H208="","",Dane!H208)</f>
        <v/>
      </c>
      <c r="I280" s="88" t="str">
        <f>IF(Dane!I208="","",Dane!I208)</f>
        <v/>
      </c>
      <c r="J280" s="88" t="str">
        <f>IF(Dane!J208="","",Dane!J208)</f>
        <v/>
      </c>
      <c r="K280" s="88" t="str">
        <f>IF(Dane!K208="","",Dane!K208)</f>
        <v/>
      </c>
      <c r="L280" s="88" t="str">
        <f>IF(Dane!L208="","",Dane!L208)</f>
        <v/>
      </c>
      <c r="M280" s="88" t="str">
        <f>IF(Dane!M208="","",Dane!M208)</f>
        <v/>
      </c>
      <c r="N280" s="88" t="str">
        <f>IF(Dane!N208="","",Dane!N208)</f>
        <v/>
      </c>
      <c r="O280" s="88" t="str">
        <f>IF(Dane!O208="","",Dane!O208)</f>
        <v/>
      </c>
      <c r="P280" s="88" t="str">
        <f>IF(Dane!P208="","",Dane!P208)</f>
        <v/>
      </c>
      <c r="Q280" s="88" t="str">
        <f>IF(Dane!Q208="","",Dane!Q208)</f>
        <v/>
      </c>
      <c r="R280" s="88" t="str">
        <f>IF(Dane!R208="","",Dane!R208)</f>
        <v/>
      </c>
      <c r="S280" s="88" t="str">
        <f>IF(Dane!S208="","",Dane!S208)</f>
        <v/>
      </c>
      <c r="T280" s="88" t="str">
        <f>IF(Dane!T208="","",Dane!T208)</f>
        <v/>
      </c>
      <c r="U280" s="88" t="str">
        <f>IF(Dane!U208="","",Dane!U208)</f>
        <v/>
      </c>
      <c r="V280" s="88" t="str">
        <f>IF(Dane!V208="","",Dane!V208)</f>
        <v/>
      </c>
      <c r="W280" s="88" t="str">
        <f>IF(Dane!W208="","",Dane!W208)</f>
        <v/>
      </c>
      <c r="X280" s="88" t="str">
        <f>IF(Dane!X208="","",Dane!X208)</f>
        <v/>
      </c>
      <c r="Y280" s="88" t="str">
        <f>IF(Dane!Y208="","",Dane!Y208)</f>
        <v/>
      </c>
      <c r="Z280" s="88" t="str">
        <f>IF(Dane!Z208="","",Dane!Z208)</f>
        <v/>
      </c>
      <c r="AA280" s="88" t="str">
        <f>IF(Dane!AA208="","",Dane!AA208)</f>
        <v/>
      </c>
      <c r="AB280" s="88" t="str">
        <f>IF(Dane!AB208="","",Dane!AB208)</f>
        <v/>
      </c>
      <c r="AC280" s="88" t="str">
        <f>IF(Dane!AC208="","",Dane!AC208)</f>
        <v/>
      </c>
      <c r="AD280" s="88" t="str">
        <f>IF(Dane!AD208="","",Dane!AD208)</f>
        <v/>
      </c>
      <c r="AE280" s="88" t="str">
        <f>IF(Dane!AE208="","",Dane!AE208)</f>
        <v/>
      </c>
      <c r="AF280" s="88" t="str">
        <f>IF(Dane!AF208="","",Dane!AF208)</f>
        <v/>
      </c>
      <c r="AG280" s="88" t="str">
        <f>IF(Dane!AG208="","",Dane!AG208)</f>
        <v/>
      </c>
      <c r="AH280" s="88" t="str">
        <f>IF(Dane!AH208="","",Dane!AH208)</f>
        <v/>
      </c>
      <c r="AI280" s="99"/>
      <c r="AJ280" s="98"/>
      <c r="AN280" s="75"/>
    </row>
    <row r="281" spans="1:40" s="70" customFormat="1">
      <c r="A281" s="94" t="str">
        <f>IF(Dane!A209="","",Dane!A209)</f>
        <v/>
      </c>
      <c r="B281" s="204" t="str">
        <f>IF(Dane!B209="","",Dane!B209)</f>
        <v/>
      </c>
      <c r="C281" s="275" t="str">
        <f>IF(Dane!C209="","",Dane!C209)</f>
        <v/>
      </c>
      <c r="D281" s="278" t="str">
        <f>IF(Dane!D209="","",Dane!D209)</f>
        <v/>
      </c>
      <c r="E281" s="88" t="str">
        <f>IF(Dane!E209="","",Dane!E209)</f>
        <v/>
      </c>
      <c r="F281" s="88" t="str">
        <f>IF(Dane!F209="","",Dane!F209)</f>
        <v/>
      </c>
      <c r="G281" s="88" t="str">
        <f>IF(Dane!G209="","",Dane!G209)</f>
        <v/>
      </c>
      <c r="H281" s="88" t="str">
        <f>IF(Dane!H209="","",Dane!H209)</f>
        <v/>
      </c>
      <c r="I281" s="88" t="str">
        <f>IF(Dane!I209="","",Dane!I209)</f>
        <v/>
      </c>
      <c r="J281" s="88" t="str">
        <f>IF(Dane!J209="","",Dane!J209)</f>
        <v/>
      </c>
      <c r="K281" s="88" t="str">
        <f>IF(Dane!K209="","",Dane!K209)</f>
        <v/>
      </c>
      <c r="L281" s="88" t="str">
        <f>IF(Dane!L209="","",Dane!L209)</f>
        <v/>
      </c>
      <c r="M281" s="88" t="str">
        <f>IF(Dane!M209="","",Dane!M209)</f>
        <v/>
      </c>
      <c r="N281" s="88" t="str">
        <f>IF(Dane!N209="","",Dane!N209)</f>
        <v/>
      </c>
      <c r="O281" s="88" t="str">
        <f>IF(Dane!O209="","",Dane!O209)</f>
        <v/>
      </c>
      <c r="P281" s="88" t="str">
        <f>IF(Dane!P209="","",Dane!P209)</f>
        <v/>
      </c>
      <c r="Q281" s="88" t="str">
        <f>IF(Dane!Q209="","",Dane!Q209)</f>
        <v/>
      </c>
      <c r="R281" s="88" t="str">
        <f>IF(Dane!R209="","",Dane!R209)</f>
        <v/>
      </c>
      <c r="S281" s="88" t="str">
        <f>IF(Dane!S209="","",Dane!S209)</f>
        <v/>
      </c>
      <c r="T281" s="88" t="str">
        <f>IF(Dane!T209="","",Dane!T209)</f>
        <v/>
      </c>
      <c r="U281" s="88" t="str">
        <f>IF(Dane!U209="","",Dane!U209)</f>
        <v/>
      </c>
      <c r="V281" s="88" t="str">
        <f>IF(Dane!V209="","",Dane!V209)</f>
        <v/>
      </c>
      <c r="W281" s="88" t="str">
        <f>IF(Dane!W209="","",Dane!W209)</f>
        <v/>
      </c>
      <c r="X281" s="88" t="str">
        <f>IF(Dane!X209="","",Dane!X209)</f>
        <v/>
      </c>
      <c r="Y281" s="88" t="str">
        <f>IF(Dane!Y209="","",Dane!Y209)</f>
        <v/>
      </c>
      <c r="Z281" s="88" t="str">
        <f>IF(Dane!Z209="","",Dane!Z209)</f>
        <v/>
      </c>
      <c r="AA281" s="88" t="str">
        <f>IF(Dane!AA209="","",Dane!AA209)</f>
        <v/>
      </c>
      <c r="AB281" s="88" t="str">
        <f>IF(Dane!AB209="","",Dane!AB209)</f>
        <v/>
      </c>
      <c r="AC281" s="88" t="str">
        <f>IF(Dane!AC209="","",Dane!AC209)</f>
        <v/>
      </c>
      <c r="AD281" s="88" t="str">
        <f>IF(Dane!AD209="","",Dane!AD209)</f>
        <v/>
      </c>
      <c r="AE281" s="88" t="str">
        <f>IF(Dane!AE209="","",Dane!AE209)</f>
        <v/>
      </c>
      <c r="AF281" s="88" t="str">
        <f>IF(Dane!AF209="","",Dane!AF209)</f>
        <v/>
      </c>
      <c r="AG281" s="88" t="str">
        <f>IF(Dane!AG209="","",Dane!AG209)</f>
        <v/>
      </c>
      <c r="AH281" s="88" t="str">
        <f>IF(Dane!AH209="","",Dane!AH209)</f>
        <v/>
      </c>
      <c r="AI281" s="99"/>
      <c r="AJ281" s="98"/>
      <c r="AN281" s="75"/>
    </row>
    <row r="282" spans="1:40" s="69" customFormat="1">
      <c r="A282" s="94" t="str">
        <f>IF(Dane!A210="","",Dane!A210)</f>
        <v/>
      </c>
      <c r="B282" s="204" t="str">
        <f>IF(Dane!B210="","",Dane!B210)</f>
        <v/>
      </c>
      <c r="C282" s="275" t="str">
        <f>IF(Dane!C210="","",Dane!C210)</f>
        <v/>
      </c>
      <c r="D282" s="278" t="str">
        <f>IF(Dane!D210="","",Dane!D210)</f>
        <v/>
      </c>
      <c r="E282" s="88" t="str">
        <f>IF(Dane!E210="","",Dane!E210)</f>
        <v/>
      </c>
      <c r="F282" s="88" t="str">
        <f>IF(Dane!F210="","",Dane!F210)</f>
        <v/>
      </c>
      <c r="G282" s="88" t="str">
        <f>IF(Dane!G210="","",Dane!G210)</f>
        <v/>
      </c>
      <c r="H282" s="88" t="str">
        <f>IF(Dane!H210="","",Dane!H210)</f>
        <v/>
      </c>
      <c r="I282" s="88" t="str">
        <f>IF(Dane!I210="","",Dane!I210)</f>
        <v/>
      </c>
      <c r="J282" s="88" t="str">
        <f>IF(Dane!J210="","",Dane!J210)</f>
        <v/>
      </c>
      <c r="K282" s="88" t="str">
        <f>IF(Dane!K210="","",Dane!K210)</f>
        <v/>
      </c>
      <c r="L282" s="88" t="str">
        <f>IF(Dane!L210="","",Dane!L210)</f>
        <v/>
      </c>
      <c r="M282" s="88" t="str">
        <f>IF(Dane!M210="","",Dane!M210)</f>
        <v/>
      </c>
      <c r="N282" s="88" t="str">
        <f>IF(Dane!N210="","",Dane!N210)</f>
        <v/>
      </c>
      <c r="O282" s="88" t="str">
        <f>IF(Dane!O210="","",Dane!O210)</f>
        <v/>
      </c>
      <c r="P282" s="88" t="str">
        <f>IF(Dane!P210="","",Dane!P210)</f>
        <v/>
      </c>
      <c r="Q282" s="88" t="str">
        <f>IF(Dane!Q210="","",Dane!Q210)</f>
        <v/>
      </c>
      <c r="R282" s="88" t="str">
        <f>IF(Dane!R210="","",Dane!R210)</f>
        <v/>
      </c>
      <c r="S282" s="88" t="str">
        <f>IF(Dane!S210="","",Dane!S210)</f>
        <v/>
      </c>
      <c r="T282" s="88" t="str">
        <f>IF(Dane!T210="","",Dane!T210)</f>
        <v/>
      </c>
      <c r="U282" s="88" t="str">
        <f>IF(Dane!U210="","",Dane!U210)</f>
        <v/>
      </c>
      <c r="V282" s="88" t="str">
        <f>IF(Dane!V210="","",Dane!V210)</f>
        <v/>
      </c>
      <c r="W282" s="88" t="str">
        <f>IF(Dane!W210="","",Dane!W210)</f>
        <v/>
      </c>
      <c r="X282" s="88" t="str">
        <f>IF(Dane!X210="","",Dane!X210)</f>
        <v/>
      </c>
      <c r="Y282" s="88" t="str">
        <f>IF(Dane!Y210="","",Dane!Y210)</f>
        <v/>
      </c>
      <c r="Z282" s="88" t="str">
        <f>IF(Dane!Z210="","",Dane!Z210)</f>
        <v/>
      </c>
      <c r="AA282" s="88" t="str">
        <f>IF(Dane!AA210="","",Dane!AA210)</f>
        <v/>
      </c>
      <c r="AB282" s="88" t="str">
        <f>IF(Dane!AB210="","",Dane!AB210)</f>
        <v/>
      </c>
      <c r="AC282" s="88" t="str">
        <f>IF(Dane!AC210="","",Dane!AC210)</f>
        <v/>
      </c>
      <c r="AD282" s="88" t="str">
        <f>IF(Dane!AD210="","",Dane!AD210)</f>
        <v/>
      </c>
      <c r="AE282" s="88" t="str">
        <f>IF(Dane!AE210="","",Dane!AE210)</f>
        <v/>
      </c>
      <c r="AF282" s="88" t="str">
        <f>IF(Dane!AF210="","",Dane!AF210)</f>
        <v/>
      </c>
      <c r="AG282" s="88" t="str">
        <f>IF(Dane!AG210="","",Dane!AG210)</f>
        <v/>
      </c>
      <c r="AH282" s="88" t="str">
        <f>IF(Dane!AH210="","",Dane!AH210)</f>
        <v/>
      </c>
    </row>
    <row r="283" spans="1:40" s="69" customFormat="1">
      <c r="A283" s="94" t="str">
        <f>IF(Dane!A211="","",Dane!A211)</f>
        <v/>
      </c>
      <c r="B283" s="204" t="str">
        <f>IF(Dane!B211="","",Dane!B211)</f>
        <v/>
      </c>
      <c r="C283" s="275" t="str">
        <f>IF(Dane!C211="","",Dane!C211)</f>
        <v/>
      </c>
      <c r="D283" s="278" t="str">
        <f>IF(Dane!D211="","",Dane!D211)</f>
        <v/>
      </c>
      <c r="E283" s="88" t="str">
        <f>IF(Dane!E211="","",Dane!E211)</f>
        <v/>
      </c>
      <c r="F283" s="88" t="str">
        <f>IF(Dane!F211="","",Dane!F211)</f>
        <v/>
      </c>
      <c r="G283" s="88" t="str">
        <f>IF(Dane!G211="","",Dane!G211)</f>
        <v/>
      </c>
      <c r="H283" s="88" t="str">
        <f>IF(Dane!H211="","",Dane!H211)</f>
        <v/>
      </c>
      <c r="I283" s="88" t="str">
        <f>IF(Dane!I211="","",Dane!I211)</f>
        <v/>
      </c>
      <c r="J283" s="88" t="str">
        <f>IF(Dane!J211="","",Dane!J211)</f>
        <v/>
      </c>
      <c r="K283" s="88" t="str">
        <f>IF(Dane!K211="","",Dane!K211)</f>
        <v/>
      </c>
      <c r="L283" s="88" t="str">
        <f>IF(Dane!L211="","",Dane!L211)</f>
        <v/>
      </c>
      <c r="M283" s="88" t="str">
        <f>IF(Dane!M211="","",Dane!M211)</f>
        <v/>
      </c>
      <c r="N283" s="88" t="str">
        <f>IF(Dane!N211="","",Dane!N211)</f>
        <v/>
      </c>
      <c r="O283" s="88" t="str">
        <f>IF(Dane!O211="","",Dane!O211)</f>
        <v/>
      </c>
      <c r="P283" s="88" t="str">
        <f>IF(Dane!P211="","",Dane!P211)</f>
        <v/>
      </c>
      <c r="Q283" s="88" t="str">
        <f>IF(Dane!Q211="","",Dane!Q211)</f>
        <v/>
      </c>
      <c r="R283" s="88" t="str">
        <f>IF(Dane!R211="","",Dane!R211)</f>
        <v/>
      </c>
      <c r="S283" s="88" t="str">
        <f>IF(Dane!S211="","",Dane!S211)</f>
        <v/>
      </c>
      <c r="T283" s="88" t="str">
        <f>IF(Dane!T211="","",Dane!T211)</f>
        <v/>
      </c>
      <c r="U283" s="88" t="str">
        <f>IF(Dane!U211="","",Dane!U211)</f>
        <v/>
      </c>
      <c r="V283" s="88" t="str">
        <f>IF(Dane!V211="","",Dane!V211)</f>
        <v/>
      </c>
      <c r="W283" s="88" t="str">
        <f>IF(Dane!W211="","",Dane!W211)</f>
        <v/>
      </c>
      <c r="X283" s="88" t="str">
        <f>IF(Dane!X211="","",Dane!X211)</f>
        <v/>
      </c>
      <c r="Y283" s="88" t="str">
        <f>IF(Dane!Y211="","",Dane!Y211)</f>
        <v/>
      </c>
      <c r="Z283" s="88" t="str">
        <f>IF(Dane!Z211="","",Dane!Z211)</f>
        <v/>
      </c>
      <c r="AA283" s="88" t="str">
        <f>IF(Dane!AA211="","",Dane!AA211)</f>
        <v/>
      </c>
      <c r="AB283" s="88" t="str">
        <f>IF(Dane!AB211="","",Dane!AB211)</f>
        <v/>
      </c>
      <c r="AC283" s="88" t="str">
        <f>IF(Dane!AC211="","",Dane!AC211)</f>
        <v/>
      </c>
      <c r="AD283" s="88" t="str">
        <f>IF(Dane!AD211="","",Dane!AD211)</f>
        <v/>
      </c>
      <c r="AE283" s="88" t="str">
        <f>IF(Dane!AE211="","",Dane!AE211)</f>
        <v/>
      </c>
      <c r="AF283" s="88" t="str">
        <f>IF(Dane!AF211="","",Dane!AF211)</f>
        <v/>
      </c>
      <c r="AG283" s="88" t="str">
        <f>IF(Dane!AG211="","",Dane!AG211)</f>
        <v/>
      </c>
      <c r="AH283" s="88" t="str">
        <f>IF(Dane!AH211="","",Dane!AH211)</f>
        <v/>
      </c>
    </row>
    <row r="284" spans="1:40" s="69" customFormat="1">
      <c r="A284" s="94" t="str">
        <f>IF(Dane!A212="","",Dane!A212)</f>
        <v/>
      </c>
      <c r="B284" s="204" t="str">
        <f>IF(Dane!B212="","",Dane!B212)</f>
        <v/>
      </c>
      <c r="C284" s="275" t="str">
        <f>IF(Dane!C212="","",Dane!C212)</f>
        <v/>
      </c>
      <c r="D284" s="278" t="str">
        <f>IF(Dane!D212="","",Dane!D212)</f>
        <v/>
      </c>
      <c r="E284" s="88" t="str">
        <f>IF(Dane!E212="","",Dane!E212)</f>
        <v/>
      </c>
      <c r="F284" s="88" t="str">
        <f>IF(Dane!F212="","",Dane!F212)</f>
        <v/>
      </c>
      <c r="G284" s="88" t="str">
        <f>IF(Dane!G212="","",Dane!G212)</f>
        <v/>
      </c>
      <c r="H284" s="88" t="str">
        <f>IF(Dane!H212="","",Dane!H212)</f>
        <v/>
      </c>
      <c r="I284" s="88" t="str">
        <f>IF(Dane!I212="","",Dane!I212)</f>
        <v/>
      </c>
      <c r="J284" s="88" t="str">
        <f>IF(Dane!J212="","",Dane!J212)</f>
        <v/>
      </c>
      <c r="K284" s="88" t="str">
        <f>IF(Dane!K212="","",Dane!K212)</f>
        <v/>
      </c>
      <c r="L284" s="88" t="str">
        <f>IF(Dane!L212="","",Dane!L212)</f>
        <v/>
      </c>
      <c r="M284" s="88" t="str">
        <f>IF(Dane!M212="","",Dane!M212)</f>
        <v/>
      </c>
      <c r="N284" s="88" t="str">
        <f>IF(Dane!N212="","",Dane!N212)</f>
        <v/>
      </c>
      <c r="O284" s="88" t="str">
        <f>IF(Dane!O212="","",Dane!O212)</f>
        <v/>
      </c>
      <c r="P284" s="88" t="str">
        <f>IF(Dane!P212="","",Dane!P212)</f>
        <v/>
      </c>
      <c r="Q284" s="88" t="str">
        <f>IF(Dane!Q212="","",Dane!Q212)</f>
        <v/>
      </c>
      <c r="R284" s="88" t="str">
        <f>IF(Dane!R212="","",Dane!R212)</f>
        <v/>
      </c>
      <c r="S284" s="88" t="str">
        <f>IF(Dane!S212="","",Dane!S212)</f>
        <v/>
      </c>
      <c r="T284" s="88" t="str">
        <f>IF(Dane!T212="","",Dane!T212)</f>
        <v/>
      </c>
      <c r="U284" s="88" t="str">
        <f>IF(Dane!U212="","",Dane!U212)</f>
        <v/>
      </c>
      <c r="V284" s="88" t="str">
        <f>IF(Dane!V212="","",Dane!V212)</f>
        <v/>
      </c>
      <c r="W284" s="88" t="str">
        <f>IF(Dane!W212="","",Dane!W212)</f>
        <v/>
      </c>
      <c r="X284" s="88" t="str">
        <f>IF(Dane!X212="","",Dane!X212)</f>
        <v/>
      </c>
      <c r="Y284" s="88" t="str">
        <f>IF(Dane!Y212="","",Dane!Y212)</f>
        <v/>
      </c>
      <c r="Z284" s="88" t="str">
        <f>IF(Dane!Z212="","",Dane!Z212)</f>
        <v/>
      </c>
      <c r="AA284" s="88" t="str">
        <f>IF(Dane!AA212="","",Dane!AA212)</f>
        <v/>
      </c>
      <c r="AB284" s="88" t="str">
        <f>IF(Dane!AB212="","",Dane!AB212)</f>
        <v/>
      </c>
      <c r="AC284" s="88" t="str">
        <f>IF(Dane!AC212="","",Dane!AC212)</f>
        <v/>
      </c>
      <c r="AD284" s="88" t="str">
        <f>IF(Dane!AD212="","",Dane!AD212)</f>
        <v/>
      </c>
      <c r="AE284" s="88" t="str">
        <f>IF(Dane!AE212="","",Dane!AE212)</f>
        <v/>
      </c>
      <c r="AF284" s="88" t="str">
        <f>IF(Dane!AF212="","",Dane!AF212)</f>
        <v/>
      </c>
      <c r="AG284" s="88" t="str">
        <f>IF(Dane!AG212="","",Dane!AG212)</f>
        <v/>
      </c>
      <c r="AH284" s="88" t="str">
        <f>IF(Dane!AH212="","",Dane!AH212)</f>
        <v/>
      </c>
    </row>
    <row r="285" spans="1:40" s="70" customFormat="1">
      <c r="A285" s="105" t="str">
        <f>IF(Dane!A213="","",Dane!A213)</f>
        <v/>
      </c>
      <c r="B285" s="209" t="str">
        <f>IF(Dane!B213="","",Dane!B213)</f>
        <v/>
      </c>
      <c r="C285" s="276" t="str">
        <f>IF(Dane!C213="","",Dane!C213)</f>
        <v/>
      </c>
      <c r="D285" s="279" t="str">
        <f>IF(Dane!D213="","",Dane!D213)</f>
        <v/>
      </c>
      <c r="E285" s="122" t="str">
        <f>IF(Dane!E213="","",Dane!E213)</f>
        <v/>
      </c>
      <c r="F285" s="122" t="str">
        <f>IF(Dane!F213="","",Dane!F213)</f>
        <v/>
      </c>
      <c r="G285" s="122" t="str">
        <f>IF(Dane!G213="","",Dane!G213)</f>
        <v/>
      </c>
      <c r="H285" s="122" t="str">
        <f>IF(Dane!H213="","",Dane!H213)</f>
        <v/>
      </c>
      <c r="I285" s="122" t="str">
        <f>IF(Dane!I213="","",Dane!I213)</f>
        <v/>
      </c>
      <c r="J285" s="122" t="str">
        <f>IF(Dane!J213="","",Dane!J213)</f>
        <v/>
      </c>
      <c r="K285" s="122" t="str">
        <f>IF(Dane!K213="","",Dane!K213)</f>
        <v/>
      </c>
      <c r="L285" s="122" t="str">
        <f>IF(Dane!L213="","",Dane!L213)</f>
        <v/>
      </c>
      <c r="M285" s="122" t="str">
        <f>IF(Dane!M213="","",Dane!M213)</f>
        <v/>
      </c>
      <c r="N285" s="122" t="str">
        <f>IF(Dane!N213="","",Dane!N213)</f>
        <v/>
      </c>
      <c r="O285" s="122" t="str">
        <f>IF(Dane!O213="","",Dane!O213)</f>
        <v/>
      </c>
      <c r="P285" s="122" t="str">
        <f>IF(Dane!P213="","",Dane!P213)</f>
        <v/>
      </c>
      <c r="Q285" s="122" t="str">
        <f>IF(Dane!Q213="","",Dane!Q213)</f>
        <v/>
      </c>
      <c r="R285" s="122" t="str">
        <f>IF(Dane!R213="","",Dane!R213)</f>
        <v/>
      </c>
      <c r="S285" s="122" t="str">
        <f>IF(Dane!S213="","",Dane!S213)</f>
        <v/>
      </c>
      <c r="T285" s="122" t="str">
        <f>IF(Dane!T213="","",Dane!T213)</f>
        <v/>
      </c>
      <c r="U285" s="122" t="str">
        <f>IF(Dane!U213="","",Dane!U213)</f>
        <v/>
      </c>
      <c r="V285" s="122" t="str">
        <f>IF(Dane!V213="","",Dane!V213)</f>
        <v/>
      </c>
      <c r="W285" s="122" t="str">
        <f>IF(Dane!W213="","",Dane!W213)</f>
        <v/>
      </c>
      <c r="X285" s="122" t="str">
        <f>IF(Dane!X213="","",Dane!X213)</f>
        <v/>
      </c>
      <c r="Y285" s="122" t="str">
        <f>IF(Dane!Y213="","",Dane!Y213)</f>
        <v/>
      </c>
      <c r="Z285" s="122" t="str">
        <f>IF(Dane!Z213="","",Dane!Z213)</f>
        <v/>
      </c>
      <c r="AA285" s="122" t="str">
        <f>IF(Dane!AA213="","",Dane!AA213)</f>
        <v/>
      </c>
      <c r="AB285" s="122" t="str">
        <f>IF(Dane!AB213="","",Dane!AB213)</f>
        <v/>
      </c>
      <c r="AC285" s="122" t="str">
        <f>IF(Dane!AC213="","",Dane!AC213)</f>
        <v/>
      </c>
      <c r="AD285" s="122" t="str">
        <f>IF(Dane!AD213="","",Dane!AD213)</f>
        <v/>
      </c>
      <c r="AE285" s="122" t="str">
        <f>IF(Dane!AE213="","",Dane!AE213)</f>
        <v/>
      </c>
      <c r="AF285" s="122" t="str">
        <f>IF(Dane!AF213="","",Dane!AF213)</f>
        <v/>
      </c>
      <c r="AG285" s="122" t="str">
        <f>IF(Dane!AG213="","",Dane!AG213)</f>
        <v/>
      </c>
      <c r="AH285" s="122" t="str">
        <f>IF(Dane!AH213="","",Dane!AH213)</f>
        <v/>
      </c>
      <c r="AI285" s="99"/>
      <c r="AJ285" s="98"/>
      <c r="AN285" s="75"/>
    </row>
    <row r="286" spans="1:40" s="70" customFormat="1">
      <c r="A286" s="94" t="s">
        <v>113</v>
      </c>
      <c r="B286" s="204" t="s">
        <v>246</v>
      </c>
      <c r="C286" s="275" t="s">
        <v>4</v>
      </c>
      <c r="D286" s="275" t="s">
        <v>8</v>
      </c>
      <c r="E286" s="161" t="str">
        <f>IF(Dane!E214="","",Dane!E214)</f>
        <v/>
      </c>
      <c r="F286" s="161" t="str">
        <f>IF(Dane!F214="","",Dane!F214)</f>
        <v/>
      </c>
      <c r="G286" s="161" t="str">
        <f>IF(Dane!G214="","",Dane!G214)</f>
        <v/>
      </c>
      <c r="H286" s="161" t="str">
        <f>IF(Dane!H214="","",Dane!H214)</f>
        <v/>
      </c>
      <c r="I286" s="161" t="str">
        <f>IF(Dane!I214="","",Dane!I214)</f>
        <v/>
      </c>
      <c r="J286" s="161" t="str">
        <f>IF(Dane!J214="","",Dane!J214)</f>
        <v/>
      </c>
      <c r="K286" s="161" t="str">
        <f>IF(Dane!K214="","",Dane!K214)</f>
        <v/>
      </c>
      <c r="L286" s="161" t="str">
        <f>IF(Dane!L214="","",Dane!L214)</f>
        <v/>
      </c>
      <c r="M286" s="161" t="str">
        <f>IF(Dane!M214="","",Dane!M214)</f>
        <v/>
      </c>
      <c r="N286" s="161" t="str">
        <f>IF(Dane!N214="","",Dane!N214)</f>
        <v/>
      </c>
      <c r="O286" s="161" t="str">
        <f>IF(Dane!O214="","",Dane!O214)</f>
        <v/>
      </c>
      <c r="P286" s="161" t="str">
        <f>IF(Dane!P214="","",Dane!P214)</f>
        <v/>
      </c>
      <c r="Q286" s="161" t="str">
        <f>IF(Dane!Q214="","",Dane!Q214)</f>
        <v/>
      </c>
      <c r="R286" s="161" t="str">
        <f>IF(Dane!R214="","",Dane!R214)</f>
        <v/>
      </c>
      <c r="S286" s="161" t="str">
        <f>IF(Dane!S214="","",Dane!S214)</f>
        <v/>
      </c>
      <c r="T286" s="161" t="str">
        <f>IF(Dane!T214="","",Dane!T214)</f>
        <v/>
      </c>
      <c r="U286" s="161" t="str">
        <f>IF(Dane!U214="","",Dane!U214)</f>
        <v/>
      </c>
      <c r="V286" s="161" t="str">
        <f>IF(Dane!V214="","",Dane!V214)</f>
        <v/>
      </c>
      <c r="W286" s="161" t="str">
        <f>IF(Dane!W214="","",Dane!W214)</f>
        <v/>
      </c>
      <c r="X286" s="161" t="str">
        <f>IF(Dane!X214="","",Dane!X214)</f>
        <v/>
      </c>
      <c r="Y286" s="161" t="str">
        <f>IF(Dane!Y214="","",Dane!Y214)</f>
        <v/>
      </c>
      <c r="Z286" s="161" t="str">
        <f>IF(Dane!Z214="","",Dane!Z214)</f>
        <v/>
      </c>
      <c r="AA286" s="161" t="str">
        <f>IF(Dane!AA214="","",Dane!AA214)</f>
        <v/>
      </c>
      <c r="AB286" s="161" t="str">
        <f>IF(Dane!AB214="","",Dane!AB214)</f>
        <v/>
      </c>
      <c r="AC286" s="161" t="str">
        <f>IF(Dane!AC214="","",Dane!AC214)</f>
        <v/>
      </c>
      <c r="AD286" s="161" t="str">
        <f>IF(Dane!AD214="","",Dane!AD214)</f>
        <v/>
      </c>
      <c r="AE286" s="161" t="str">
        <f>IF(Dane!AE214="","",Dane!AE214)</f>
        <v/>
      </c>
      <c r="AF286" s="161" t="str">
        <f>IF(Dane!AF214="","",Dane!AF214)</f>
        <v/>
      </c>
      <c r="AG286" s="161" t="str">
        <f>IF(Dane!AG214="","",Dane!AG214)</f>
        <v/>
      </c>
      <c r="AH286" s="161" t="str">
        <f>IF(Dane!AH214="","",Dane!AH214)</f>
        <v/>
      </c>
      <c r="AI286" s="99"/>
      <c r="AJ286" s="98"/>
      <c r="AN286" s="75"/>
    </row>
    <row r="287" spans="1:40" s="405" customFormat="1" ht="19.5" customHeight="1">
      <c r="A287" s="404"/>
      <c r="B287" s="405" t="s">
        <v>214</v>
      </c>
    </row>
    <row r="288" spans="1:40" s="8" customFormat="1" ht="11.25" customHeight="1">
      <c r="A288" s="678" t="s">
        <v>125</v>
      </c>
      <c r="B288" s="680" t="s">
        <v>239</v>
      </c>
      <c r="C288" s="682" t="s">
        <v>0</v>
      </c>
      <c r="D288" s="682" t="s">
        <v>61</v>
      </c>
      <c r="E288" s="385" t="str">
        <f t="shared" ref="E288:AH288" si="195">IF(G$80="","",G$80)</f>
        <v>Faza inwest.</v>
      </c>
      <c r="F288" s="385" t="str">
        <f t="shared" si="195"/>
        <v>Faza inwest.</v>
      </c>
      <c r="G288" s="385" t="str">
        <f t="shared" si="195"/>
        <v>Faza oper.</v>
      </c>
      <c r="H288" s="385" t="str">
        <f t="shared" si="195"/>
        <v>Faza oper.</v>
      </c>
      <c r="I288" s="385" t="str">
        <f t="shared" si="195"/>
        <v>Faza oper.</v>
      </c>
      <c r="J288" s="385" t="str">
        <f t="shared" si="195"/>
        <v>Faza oper.</v>
      </c>
      <c r="K288" s="385" t="str">
        <f t="shared" si="195"/>
        <v>Faza oper.</v>
      </c>
      <c r="L288" s="385" t="str">
        <f t="shared" si="195"/>
        <v>Faza oper.</v>
      </c>
      <c r="M288" s="385" t="str">
        <f t="shared" si="195"/>
        <v>Faza oper.</v>
      </c>
      <c r="N288" s="385" t="str">
        <f t="shared" si="195"/>
        <v>Faza oper.</v>
      </c>
      <c r="O288" s="385" t="str">
        <f t="shared" si="195"/>
        <v>Faza oper.</v>
      </c>
      <c r="P288" s="385" t="str">
        <f t="shared" si="195"/>
        <v>Faza oper.</v>
      </c>
      <c r="Q288" s="385" t="str">
        <f t="shared" si="195"/>
        <v>Faza oper.</v>
      </c>
      <c r="R288" s="385" t="str">
        <f t="shared" si="195"/>
        <v>Faza oper.</v>
      </c>
      <c r="S288" s="385" t="str">
        <f t="shared" si="195"/>
        <v>Faza oper.</v>
      </c>
      <c r="T288" s="385" t="str">
        <f t="shared" si="195"/>
        <v/>
      </c>
      <c r="U288" s="385" t="str">
        <f t="shared" si="195"/>
        <v/>
      </c>
      <c r="V288" s="385" t="str">
        <f t="shared" si="195"/>
        <v/>
      </c>
      <c r="W288" s="385" t="str">
        <f t="shared" si="195"/>
        <v/>
      </c>
      <c r="X288" s="385" t="str">
        <f t="shared" si="195"/>
        <v/>
      </c>
      <c r="Y288" s="385" t="str">
        <f t="shared" si="195"/>
        <v/>
      </c>
      <c r="Z288" s="385" t="str">
        <f t="shared" si="195"/>
        <v/>
      </c>
      <c r="AA288" s="385" t="str">
        <f t="shared" si="195"/>
        <v/>
      </c>
      <c r="AB288" s="385" t="str">
        <f t="shared" si="195"/>
        <v/>
      </c>
      <c r="AC288" s="385" t="str">
        <f t="shared" si="195"/>
        <v/>
      </c>
      <c r="AD288" s="385" t="str">
        <f t="shared" si="195"/>
        <v/>
      </c>
      <c r="AE288" s="385" t="str">
        <f t="shared" si="195"/>
        <v/>
      </c>
      <c r="AF288" s="385" t="str">
        <f t="shared" si="195"/>
        <v/>
      </c>
      <c r="AG288" s="385" t="str">
        <f t="shared" si="195"/>
        <v/>
      </c>
      <c r="AH288" s="385" t="str">
        <f t="shared" si="195"/>
        <v/>
      </c>
    </row>
    <row r="289" spans="1:40" s="8" customFormat="1" ht="11.25" customHeight="1">
      <c r="A289" s="686"/>
      <c r="B289" s="681"/>
      <c r="C289" s="687"/>
      <c r="D289" s="687"/>
      <c r="E289" s="33">
        <f t="shared" ref="E289:AH289" si="196">IF(G$81="","",G$81)</f>
        <v>2020</v>
      </c>
      <c r="F289" s="33">
        <f t="shared" si="196"/>
        <v>2021</v>
      </c>
      <c r="G289" s="33">
        <f t="shared" si="196"/>
        <v>2022</v>
      </c>
      <c r="H289" s="33">
        <f t="shared" si="196"/>
        <v>2023</v>
      </c>
      <c r="I289" s="33">
        <f t="shared" si="196"/>
        <v>2024</v>
      </c>
      <c r="J289" s="33">
        <f t="shared" si="196"/>
        <v>2025</v>
      </c>
      <c r="K289" s="33">
        <f t="shared" si="196"/>
        <v>2026</v>
      </c>
      <c r="L289" s="33">
        <f t="shared" si="196"/>
        <v>2027</v>
      </c>
      <c r="M289" s="33">
        <f t="shared" si="196"/>
        <v>2028</v>
      </c>
      <c r="N289" s="33">
        <f t="shared" si="196"/>
        <v>2029</v>
      </c>
      <c r="O289" s="33">
        <f t="shared" si="196"/>
        <v>2030</v>
      </c>
      <c r="P289" s="33">
        <f t="shared" si="196"/>
        <v>2031</v>
      </c>
      <c r="Q289" s="33">
        <f t="shared" si="196"/>
        <v>2032</v>
      </c>
      <c r="R289" s="33">
        <f t="shared" si="196"/>
        <v>2033</v>
      </c>
      <c r="S289" s="33">
        <f t="shared" si="196"/>
        <v>2034</v>
      </c>
      <c r="T289" s="33" t="str">
        <f t="shared" si="196"/>
        <v/>
      </c>
      <c r="U289" s="33" t="str">
        <f t="shared" si="196"/>
        <v/>
      </c>
      <c r="V289" s="33" t="str">
        <f t="shared" si="196"/>
        <v/>
      </c>
      <c r="W289" s="33" t="str">
        <f t="shared" si="196"/>
        <v/>
      </c>
      <c r="X289" s="33" t="str">
        <f t="shared" si="196"/>
        <v/>
      </c>
      <c r="Y289" s="33" t="str">
        <f t="shared" si="196"/>
        <v/>
      </c>
      <c r="Z289" s="33" t="str">
        <f t="shared" si="196"/>
        <v/>
      </c>
      <c r="AA289" s="33" t="str">
        <f t="shared" si="196"/>
        <v/>
      </c>
      <c r="AB289" s="33" t="str">
        <f t="shared" si="196"/>
        <v/>
      </c>
      <c r="AC289" s="33" t="str">
        <f t="shared" si="196"/>
        <v/>
      </c>
      <c r="AD289" s="33" t="str">
        <f t="shared" si="196"/>
        <v/>
      </c>
      <c r="AE289" s="33" t="str">
        <f t="shared" si="196"/>
        <v/>
      </c>
      <c r="AF289" s="33" t="str">
        <f t="shared" si="196"/>
        <v/>
      </c>
      <c r="AG289" s="33" t="str">
        <f t="shared" si="196"/>
        <v/>
      </c>
      <c r="AH289" s="33" t="str">
        <f t="shared" si="196"/>
        <v/>
      </c>
    </row>
    <row r="290" spans="1:40" s="70" customFormat="1">
      <c r="A290" s="100" t="str">
        <f>IF(Dane!A218="","",Dane!A218)</f>
        <v/>
      </c>
      <c r="B290" s="200" t="str">
        <f>IF(Dane!B218="","",Dane!B218)</f>
        <v/>
      </c>
      <c r="C290" s="274" t="str">
        <f>IF(Dane!C218="","",Dane!C218)</f>
        <v/>
      </c>
      <c r="D290" s="277" t="str">
        <f>IF(Dane!D218="","",Dane!D218)</f>
        <v/>
      </c>
      <c r="E290" s="84" t="str">
        <f>IF(Dane!E218="","",Dane!E218)</f>
        <v/>
      </c>
      <c r="F290" s="84" t="str">
        <f>IF(Dane!F218="","",Dane!F218)</f>
        <v/>
      </c>
      <c r="G290" s="84" t="str">
        <f>IF(Dane!G218="","",Dane!G218)</f>
        <v/>
      </c>
      <c r="H290" s="84" t="str">
        <f>IF(Dane!H218="","",Dane!H218)</f>
        <v/>
      </c>
      <c r="I290" s="84" t="str">
        <f>IF(Dane!I218="","",Dane!I218)</f>
        <v/>
      </c>
      <c r="J290" s="84" t="str">
        <f>IF(Dane!J218="","",Dane!J218)</f>
        <v/>
      </c>
      <c r="K290" s="84" t="str">
        <f>IF(Dane!K218="","",Dane!K218)</f>
        <v/>
      </c>
      <c r="L290" s="84" t="str">
        <f>IF(Dane!L218="","",Dane!L218)</f>
        <v/>
      </c>
      <c r="M290" s="84" t="str">
        <f>IF(Dane!M218="","",Dane!M218)</f>
        <v/>
      </c>
      <c r="N290" s="84" t="str">
        <f>IF(Dane!N218="","",Dane!N218)</f>
        <v/>
      </c>
      <c r="O290" s="84" t="str">
        <f>IF(Dane!O218="","",Dane!O218)</f>
        <v/>
      </c>
      <c r="P290" s="84" t="str">
        <f>IF(Dane!P218="","",Dane!P218)</f>
        <v/>
      </c>
      <c r="Q290" s="84" t="str">
        <f>IF(Dane!Q218="","",Dane!Q218)</f>
        <v/>
      </c>
      <c r="R290" s="84" t="str">
        <f>IF(Dane!R218="","",Dane!R218)</f>
        <v/>
      </c>
      <c r="S290" s="84" t="str">
        <f>IF(Dane!S218="","",Dane!S218)</f>
        <v/>
      </c>
      <c r="T290" s="84" t="str">
        <f>IF(Dane!T218="","",Dane!T218)</f>
        <v/>
      </c>
      <c r="U290" s="84" t="str">
        <f>IF(Dane!U218="","",Dane!U218)</f>
        <v/>
      </c>
      <c r="V290" s="84" t="str">
        <f>IF(Dane!V218="","",Dane!V218)</f>
        <v/>
      </c>
      <c r="W290" s="84" t="str">
        <f>IF(Dane!W218="","",Dane!W218)</f>
        <v/>
      </c>
      <c r="X290" s="84" t="str">
        <f>IF(Dane!X218="","",Dane!X218)</f>
        <v/>
      </c>
      <c r="Y290" s="84" t="str">
        <f>IF(Dane!Y218="","",Dane!Y218)</f>
        <v/>
      </c>
      <c r="Z290" s="84" t="str">
        <f>IF(Dane!Z218="","",Dane!Z218)</f>
        <v/>
      </c>
      <c r="AA290" s="84" t="str">
        <f>IF(Dane!AA218="","",Dane!AA218)</f>
        <v/>
      </c>
      <c r="AB290" s="84" t="str">
        <f>IF(Dane!AB218="","",Dane!AB218)</f>
        <v/>
      </c>
      <c r="AC290" s="84" t="str">
        <f>IF(Dane!AC218="","",Dane!AC218)</f>
        <v/>
      </c>
      <c r="AD290" s="84" t="str">
        <f>IF(Dane!AD218="","",Dane!AD218)</f>
        <v/>
      </c>
      <c r="AE290" s="84" t="str">
        <f>IF(Dane!AE218="","",Dane!AE218)</f>
        <v/>
      </c>
      <c r="AF290" s="84" t="str">
        <f>IF(Dane!AF218="","",Dane!AF218)</f>
        <v/>
      </c>
      <c r="AG290" s="84" t="str">
        <f>IF(Dane!AG218="","",Dane!AG218)</f>
        <v/>
      </c>
      <c r="AH290" s="84" t="str">
        <f>IF(Dane!AH218="","",Dane!AH218)</f>
        <v/>
      </c>
      <c r="AI290" s="99"/>
      <c r="AJ290" s="98"/>
      <c r="AN290" s="75"/>
    </row>
    <row r="291" spans="1:40" s="70" customFormat="1">
      <c r="A291" s="94" t="str">
        <f>IF(Dane!A219="","",Dane!A219)</f>
        <v/>
      </c>
      <c r="B291" s="204" t="str">
        <f>IF(Dane!B219="","",Dane!B219)</f>
        <v/>
      </c>
      <c r="C291" s="275" t="str">
        <f>IF(Dane!C219="","",Dane!C219)</f>
        <v/>
      </c>
      <c r="D291" s="278" t="str">
        <f>IF(Dane!D219="","",Dane!D219)</f>
        <v/>
      </c>
      <c r="E291" s="88" t="str">
        <f>IF(Dane!E219="","",Dane!E219)</f>
        <v/>
      </c>
      <c r="F291" s="88" t="str">
        <f>IF(Dane!F219="","",Dane!F219)</f>
        <v/>
      </c>
      <c r="G291" s="88" t="str">
        <f>IF(Dane!G219="","",Dane!G219)</f>
        <v/>
      </c>
      <c r="H291" s="88" t="str">
        <f>IF(Dane!H219="","",Dane!H219)</f>
        <v/>
      </c>
      <c r="I291" s="88" t="str">
        <f>IF(Dane!I219="","",Dane!I219)</f>
        <v/>
      </c>
      <c r="J291" s="88" t="str">
        <f>IF(Dane!J219="","",Dane!J219)</f>
        <v/>
      </c>
      <c r="K291" s="88" t="str">
        <f>IF(Dane!K219="","",Dane!K219)</f>
        <v/>
      </c>
      <c r="L291" s="88" t="str">
        <f>IF(Dane!L219="","",Dane!L219)</f>
        <v/>
      </c>
      <c r="M291" s="88" t="str">
        <f>IF(Dane!M219="","",Dane!M219)</f>
        <v/>
      </c>
      <c r="N291" s="88" t="str">
        <f>IF(Dane!N219="","",Dane!N219)</f>
        <v/>
      </c>
      <c r="O291" s="88" t="str">
        <f>IF(Dane!O219="","",Dane!O219)</f>
        <v/>
      </c>
      <c r="P291" s="88" t="str">
        <f>IF(Dane!P219="","",Dane!P219)</f>
        <v/>
      </c>
      <c r="Q291" s="88" t="str">
        <f>IF(Dane!Q219="","",Dane!Q219)</f>
        <v/>
      </c>
      <c r="R291" s="88" t="str">
        <f>IF(Dane!R219="","",Dane!R219)</f>
        <v/>
      </c>
      <c r="S291" s="88" t="str">
        <f>IF(Dane!S219="","",Dane!S219)</f>
        <v/>
      </c>
      <c r="T291" s="88" t="str">
        <f>IF(Dane!T219="","",Dane!T219)</f>
        <v/>
      </c>
      <c r="U291" s="88" t="str">
        <f>IF(Dane!U219="","",Dane!U219)</f>
        <v/>
      </c>
      <c r="V291" s="88" t="str">
        <f>IF(Dane!V219="","",Dane!V219)</f>
        <v/>
      </c>
      <c r="W291" s="88" t="str">
        <f>IF(Dane!W219="","",Dane!W219)</f>
        <v/>
      </c>
      <c r="X291" s="88" t="str">
        <f>IF(Dane!X219="","",Dane!X219)</f>
        <v/>
      </c>
      <c r="Y291" s="88" t="str">
        <f>IF(Dane!Y219="","",Dane!Y219)</f>
        <v/>
      </c>
      <c r="Z291" s="88" t="str">
        <f>IF(Dane!Z219="","",Dane!Z219)</f>
        <v/>
      </c>
      <c r="AA291" s="88" t="str">
        <f>IF(Dane!AA219="","",Dane!AA219)</f>
        <v/>
      </c>
      <c r="AB291" s="88" t="str">
        <f>IF(Dane!AB219="","",Dane!AB219)</f>
        <v/>
      </c>
      <c r="AC291" s="88" t="str">
        <f>IF(Dane!AC219="","",Dane!AC219)</f>
        <v/>
      </c>
      <c r="AD291" s="88" t="str">
        <f>IF(Dane!AD219="","",Dane!AD219)</f>
        <v/>
      </c>
      <c r="AE291" s="88" t="str">
        <f>IF(Dane!AE219="","",Dane!AE219)</f>
        <v/>
      </c>
      <c r="AF291" s="88" t="str">
        <f>IF(Dane!AF219="","",Dane!AF219)</f>
        <v/>
      </c>
      <c r="AG291" s="88" t="str">
        <f>IF(Dane!AG219="","",Dane!AG219)</f>
        <v/>
      </c>
      <c r="AH291" s="88" t="str">
        <f>IF(Dane!AH219="","",Dane!AH219)</f>
        <v/>
      </c>
      <c r="AI291" s="99"/>
      <c r="AJ291" s="98"/>
      <c r="AN291" s="75"/>
    </row>
    <row r="292" spans="1:40" s="70" customFormat="1">
      <c r="A292" s="94" t="str">
        <f>IF(Dane!A220="","",Dane!A220)</f>
        <v/>
      </c>
      <c r="B292" s="204" t="str">
        <f>IF(Dane!B220="","",Dane!B220)</f>
        <v/>
      </c>
      <c r="C292" s="275" t="str">
        <f>IF(Dane!C220="","",Dane!C220)</f>
        <v/>
      </c>
      <c r="D292" s="278" t="str">
        <f>IF(Dane!D220="","",Dane!D220)</f>
        <v/>
      </c>
      <c r="E292" s="88" t="str">
        <f>IF(Dane!E220="","",Dane!E220)</f>
        <v/>
      </c>
      <c r="F292" s="88" t="str">
        <f>IF(Dane!F220="","",Dane!F220)</f>
        <v/>
      </c>
      <c r="G292" s="88" t="str">
        <f>IF(Dane!G220="","",Dane!G220)</f>
        <v/>
      </c>
      <c r="H292" s="88" t="str">
        <f>IF(Dane!H220="","",Dane!H220)</f>
        <v/>
      </c>
      <c r="I292" s="88" t="str">
        <f>IF(Dane!I220="","",Dane!I220)</f>
        <v/>
      </c>
      <c r="J292" s="88" t="str">
        <f>IF(Dane!J220="","",Dane!J220)</f>
        <v/>
      </c>
      <c r="K292" s="88" t="str">
        <f>IF(Dane!K220="","",Dane!K220)</f>
        <v/>
      </c>
      <c r="L292" s="88" t="str">
        <f>IF(Dane!L220="","",Dane!L220)</f>
        <v/>
      </c>
      <c r="M292" s="88" t="str">
        <f>IF(Dane!M220="","",Dane!M220)</f>
        <v/>
      </c>
      <c r="N292" s="88" t="str">
        <f>IF(Dane!N220="","",Dane!N220)</f>
        <v/>
      </c>
      <c r="O292" s="88" t="str">
        <f>IF(Dane!O220="","",Dane!O220)</f>
        <v/>
      </c>
      <c r="P292" s="88" t="str">
        <f>IF(Dane!P220="","",Dane!P220)</f>
        <v/>
      </c>
      <c r="Q292" s="88" t="str">
        <f>IF(Dane!Q220="","",Dane!Q220)</f>
        <v/>
      </c>
      <c r="R292" s="88" t="str">
        <f>IF(Dane!R220="","",Dane!R220)</f>
        <v/>
      </c>
      <c r="S292" s="88" t="str">
        <f>IF(Dane!S220="","",Dane!S220)</f>
        <v/>
      </c>
      <c r="T292" s="88" t="str">
        <f>IF(Dane!T220="","",Dane!T220)</f>
        <v/>
      </c>
      <c r="U292" s="88" t="str">
        <f>IF(Dane!U220="","",Dane!U220)</f>
        <v/>
      </c>
      <c r="V292" s="88" t="str">
        <f>IF(Dane!V220="","",Dane!V220)</f>
        <v/>
      </c>
      <c r="W292" s="88" t="str">
        <f>IF(Dane!W220="","",Dane!W220)</f>
        <v/>
      </c>
      <c r="X292" s="88" t="str">
        <f>IF(Dane!X220="","",Dane!X220)</f>
        <v/>
      </c>
      <c r="Y292" s="88" t="str">
        <f>IF(Dane!Y220="","",Dane!Y220)</f>
        <v/>
      </c>
      <c r="Z292" s="88" t="str">
        <f>IF(Dane!Z220="","",Dane!Z220)</f>
        <v/>
      </c>
      <c r="AA292" s="88" t="str">
        <f>IF(Dane!AA220="","",Dane!AA220)</f>
        <v/>
      </c>
      <c r="AB292" s="88" t="str">
        <f>IF(Dane!AB220="","",Dane!AB220)</f>
        <v/>
      </c>
      <c r="AC292" s="88" t="str">
        <f>IF(Dane!AC220="","",Dane!AC220)</f>
        <v/>
      </c>
      <c r="AD292" s="88" t="str">
        <f>IF(Dane!AD220="","",Dane!AD220)</f>
        <v/>
      </c>
      <c r="AE292" s="88" t="str">
        <f>IF(Dane!AE220="","",Dane!AE220)</f>
        <v/>
      </c>
      <c r="AF292" s="88" t="str">
        <f>IF(Dane!AF220="","",Dane!AF220)</f>
        <v/>
      </c>
      <c r="AG292" s="88" t="str">
        <f>IF(Dane!AG220="","",Dane!AG220)</f>
        <v/>
      </c>
      <c r="AH292" s="88" t="str">
        <f>IF(Dane!AH220="","",Dane!AH220)</f>
        <v/>
      </c>
      <c r="AI292" s="99"/>
      <c r="AJ292" s="98"/>
      <c r="AN292" s="75"/>
    </row>
    <row r="293" spans="1:40" s="70" customFormat="1">
      <c r="A293" s="94" t="str">
        <f>IF(Dane!A221="","",Dane!A221)</f>
        <v/>
      </c>
      <c r="B293" s="204" t="str">
        <f>IF(Dane!B221="","",Dane!B221)</f>
        <v/>
      </c>
      <c r="C293" s="275" t="str">
        <f>IF(Dane!C221="","",Dane!C221)</f>
        <v/>
      </c>
      <c r="D293" s="278" t="str">
        <f>IF(Dane!D221="","",Dane!D221)</f>
        <v/>
      </c>
      <c r="E293" s="88" t="str">
        <f>IF(Dane!E221="","",Dane!E221)</f>
        <v/>
      </c>
      <c r="F293" s="88" t="str">
        <f>IF(Dane!F221="","",Dane!F221)</f>
        <v/>
      </c>
      <c r="G293" s="88" t="str">
        <f>IF(Dane!G221="","",Dane!G221)</f>
        <v/>
      </c>
      <c r="H293" s="88" t="str">
        <f>IF(Dane!H221="","",Dane!H221)</f>
        <v/>
      </c>
      <c r="I293" s="88" t="str">
        <f>IF(Dane!I221="","",Dane!I221)</f>
        <v/>
      </c>
      <c r="J293" s="88" t="str">
        <f>IF(Dane!J221="","",Dane!J221)</f>
        <v/>
      </c>
      <c r="K293" s="88" t="str">
        <f>IF(Dane!K221="","",Dane!K221)</f>
        <v/>
      </c>
      <c r="L293" s="88" t="str">
        <f>IF(Dane!L221="","",Dane!L221)</f>
        <v/>
      </c>
      <c r="M293" s="88" t="str">
        <f>IF(Dane!M221="","",Dane!M221)</f>
        <v/>
      </c>
      <c r="N293" s="88" t="str">
        <f>IF(Dane!N221="","",Dane!N221)</f>
        <v/>
      </c>
      <c r="O293" s="88" t="str">
        <f>IF(Dane!O221="","",Dane!O221)</f>
        <v/>
      </c>
      <c r="P293" s="88" t="str">
        <f>IF(Dane!P221="","",Dane!P221)</f>
        <v/>
      </c>
      <c r="Q293" s="88" t="str">
        <f>IF(Dane!Q221="","",Dane!Q221)</f>
        <v/>
      </c>
      <c r="R293" s="88" t="str">
        <f>IF(Dane!R221="","",Dane!R221)</f>
        <v/>
      </c>
      <c r="S293" s="88" t="str">
        <f>IF(Dane!S221="","",Dane!S221)</f>
        <v/>
      </c>
      <c r="T293" s="88" t="str">
        <f>IF(Dane!T221="","",Dane!T221)</f>
        <v/>
      </c>
      <c r="U293" s="88" t="str">
        <f>IF(Dane!U221="","",Dane!U221)</f>
        <v/>
      </c>
      <c r="V293" s="88" t="str">
        <f>IF(Dane!V221="","",Dane!V221)</f>
        <v/>
      </c>
      <c r="W293" s="88" t="str">
        <f>IF(Dane!W221="","",Dane!W221)</f>
        <v/>
      </c>
      <c r="X293" s="88" t="str">
        <f>IF(Dane!X221="","",Dane!X221)</f>
        <v/>
      </c>
      <c r="Y293" s="88" t="str">
        <f>IF(Dane!Y221="","",Dane!Y221)</f>
        <v/>
      </c>
      <c r="Z293" s="88" t="str">
        <f>IF(Dane!Z221="","",Dane!Z221)</f>
        <v/>
      </c>
      <c r="AA293" s="88" t="str">
        <f>IF(Dane!AA221="","",Dane!AA221)</f>
        <v/>
      </c>
      <c r="AB293" s="88" t="str">
        <f>IF(Dane!AB221="","",Dane!AB221)</f>
        <v/>
      </c>
      <c r="AC293" s="88" t="str">
        <f>IF(Dane!AC221="","",Dane!AC221)</f>
        <v/>
      </c>
      <c r="AD293" s="88" t="str">
        <f>IF(Dane!AD221="","",Dane!AD221)</f>
        <v/>
      </c>
      <c r="AE293" s="88" t="str">
        <f>IF(Dane!AE221="","",Dane!AE221)</f>
        <v/>
      </c>
      <c r="AF293" s="88" t="str">
        <f>IF(Dane!AF221="","",Dane!AF221)</f>
        <v/>
      </c>
      <c r="AG293" s="88" t="str">
        <f>IF(Dane!AG221="","",Dane!AG221)</f>
        <v/>
      </c>
      <c r="AH293" s="88" t="str">
        <f>IF(Dane!AH221="","",Dane!AH221)</f>
        <v/>
      </c>
      <c r="AI293" s="99"/>
      <c r="AJ293" s="98"/>
      <c r="AN293" s="75"/>
    </row>
    <row r="294" spans="1:40" s="70" customFormat="1">
      <c r="A294" s="94" t="str">
        <f>IF(Dane!A222="","",Dane!A222)</f>
        <v/>
      </c>
      <c r="B294" s="204" t="str">
        <f>IF(Dane!B222="","",Dane!B222)</f>
        <v/>
      </c>
      <c r="C294" s="275" t="str">
        <f>IF(Dane!C222="","",Dane!C222)</f>
        <v/>
      </c>
      <c r="D294" s="278" t="str">
        <f>IF(Dane!D222="","",Dane!D222)</f>
        <v/>
      </c>
      <c r="E294" s="88" t="str">
        <f>IF(Dane!E222="","",Dane!E222)</f>
        <v/>
      </c>
      <c r="F294" s="88" t="str">
        <f>IF(Dane!F222="","",Dane!F222)</f>
        <v/>
      </c>
      <c r="G294" s="88" t="str">
        <f>IF(Dane!G222="","",Dane!G222)</f>
        <v/>
      </c>
      <c r="H294" s="88" t="str">
        <f>IF(Dane!H222="","",Dane!H222)</f>
        <v/>
      </c>
      <c r="I294" s="88" t="str">
        <f>IF(Dane!I222="","",Dane!I222)</f>
        <v/>
      </c>
      <c r="J294" s="88" t="str">
        <f>IF(Dane!J222="","",Dane!J222)</f>
        <v/>
      </c>
      <c r="K294" s="88" t="str">
        <f>IF(Dane!K222="","",Dane!K222)</f>
        <v/>
      </c>
      <c r="L294" s="88" t="str">
        <f>IF(Dane!L222="","",Dane!L222)</f>
        <v/>
      </c>
      <c r="M294" s="88" t="str">
        <f>IF(Dane!M222="","",Dane!M222)</f>
        <v/>
      </c>
      <c r="N294" s="88" t="str">
        <f>IF(Dane!N222="","",Dane!N222)</f>
        <v/>
      </c>
      <c r="O294" s="88" t="str">
        <f>IF(Dane!O222="","",Dane!O222)</f>
        <v/>
      </c>
      <c r="P294" s="88" t="str">
        <f>IF(Dane!P222="","",Dane!P222)</f>
        <v/>
      </c>
      <c r="Q294" s="88" t="str">
        <f>IF(Dane!Q222="","",Dane!Q222)</f>
        <v/>
      </c>
      <c r="R294" s="88" t="str">
        <f>IF(Dane!R222="","",Dane!R222)</f>
        <v/>
      </c>
      <c r="S294" s="88" t="str">
        <f>IF(Dane!S222="","",Dane!S222)</f>
        <v/>
      </c>
      <c r="T294" s="88" t="str">
        <f>IF(Dane!T222="","",Dane!T222)</f>
        <v/>
      </c>
      <c r="U294" s="88" t="str">
        <f>IF(Dane!U222="","",Dane!U222)</f>
        <v/>
      </c>
      <c r="V294" s="88" t="str">
        <f>IF(Dane!V222="","",Dane!V222)</f>
        <v/>
      </c>
      <c r="W294" s="88" t="str">
        <f>IF(Dane!W222="","",Dane!W222)</f>
        <v/>
      </c>
      <c r="X294" s="88" t="str">
        <f>IF(Dane!X222="","",Dane!X222)</f>
        <v/>
      </c>
      <c r="Y294" s="88" t="str">
        <f>IF(Dane!Y222="","",Dane!Y222)</f>
        <v/>
      </c>
      <c r="Z294" s="88" t="str">
        <f>IF(Dane!Z222="","",Dane!Z222)</f>
        <v/>
      </c>
      <c r="AA294" s="88" t="str">
        <f>IF(Dane!AA222="","",Dane!AA222)</f>
        <v/>
      </c>
      <c r="AB294" s="88" t="str">
        <f>IF(Dane!AB222="","",Dane!AB222)</f>
        <v/>
      </c>
      <c r="AC294" s="88" t="str">
        <f>IF(Dane!AC222="","",Dane!AC222)</f>
        <v/>
      </c>
      <c r="AD294" s="88" t="str">
        <f>IF(Dane!AD222="","",Dane!AD222)</f>
        <v/>
      </c>
      <c r="AE294" s="88" t="str">
        <f>IF(Dane!AE222="","",Dane!AE222)</f>
        <v/>
      </c>
      <c r="AF294" s="88" t="str">
        <f>IF(Dane!AF222="","",Dane!AF222)</f>
        <v/>
      </c>
      <c r="AG294" s="88" t="str">
        <f>IF(Dane!AG222="","",Dane!AG222)</f>
        <v/>
      </c>
      <c r="AH294" s="88" t="str">
        <f>IF(Dane!AH222="","",Dane!AH222)</f>
        <v/>
      </c>
      <c r="AI294" s="99"/>
      <c r="AJ294" s="98"/>
      <c r="AN294" s="75"/>
    </row>
    <row r="295" spans="1:40" s="70" customFormat="1">
      <c r="A295" s="94" t="str">
        <f>IF(Dane!A223="","",Dane!A223)</f>
        <v/>
      </c>
      <c r="B295" s="204" t="str">
        <f>IF(Dane!B223="","",Dane!B223)</f>
        <v/>
      </c>
      <c r="C295" s="275" t="str">
        <f>IF(Dane!C223="","",Dane!C223)</f>
        <v/>
      </c>
      <c r="D295" s="278" t="str">
        <f>IF(Dane!D223="","",Dane!D223)</f>
        <v/>
      </c>
      <c r="E295" s="88" t="str">
        <f>IF(Dane!E223="","",Dane!E223)</f>
        <v/>
      </c>
      <c r="F295" s="88" t="str">
        <f>IF(Dane!F223="","",Dane!F223)</f>
        <v/>
      </c>
      <c r="G295" s="88" t="str">
        <f>IF(Dane!G223="","",Dane!G223)</f>
        <v/>
      </c>
      <c r="H295" s="88" t="str">
        <f>IF(Dane!H223="","",Dane!H223)</f>
        <v/>
      </c>
      <c r="I295" s="88" t="str">
        <f>IF(Dane!I223="","",Dane!I223)</f>
        <v/>
      </c>
      <c r="J295" s="88" t="str">
        <f>IF(Dane!J223="","",Dane!J223)</f>
        <v/>
      </c>
      <c r="K295" s="88" t="str">
        <f>IF(Dane!K223="","",Dane!K223)</f>
        <v/>
      </c>
      <c r="L295" s="88" t="str">
        <f>IF(Dane!L223="","",Dane!L223)</f>
        <v/>
      </c>
      <c r="M295" s="88" t="str">
        <f>IF(Dane!M223="","",Dane!M223)</f>
        <v/>
      </c>
      <c r="N295" s="88" t="str">
        <f>IF(Dane!N223="","",Dane!N223)</f>
        <v/>
      </c>
      <c r="O295" s="88" t="str">
        <f>IF(Dane!O223="","",Dane!O223)</f>
        <v/>
      </c>
      <c r="P295" s="88" t="str">
        <f>IF(Dane!P223="","",Dane!P223)</f>
        <v/>
      </c>
      <c r="Q295" s="88" t="str">
        <f>IF(Dane!Q223="","",Dane!Q223)</f>
        <v/>
      </c>
      <c r="R295" s="88" t="str">
        <f>IF(Dane!R223="","",Dane!R223)</f>
        <v/>
      </c>
      <c r="S295" s="88" t="str">
        <f>IF(Dane!S223="","",Dane!S223)</f>
        <v/>
      </c>
      <c r="T295" s="88" t="str">
        <f>IF(Dane!T223="","",Dane!T223)</f>
        <v/>
      </c>
      <c r="U295" s="88" t="str">
        <f>IF(Dane!U223="","",Dane!U223)</f>
        <v/>
      </c>
      <c r="V295" s="88" t="str">
        <f>IF(Dane!V223="","",Dane!V223)</f>
        <v/>
      </c>
      <c r="W295" s="88" t="str">
        <f>IF(Dane!W223="","",Dane!W223)</f>
        <v/>
      </c>
      <c r="X295" s="88" t="str">
        <f>IF(Dane!X223="","",Dane!X223)</f>
        <v/>
      </c>
      <c r="Y295" s="88" t="str">
        <f>IF(Dane!Y223="","",Dane!Y223)</f>
        <v/>
      </c>
      <c r="Z295" s="88" t="str">
        <f>IF(Dane!Z223="","",Dane!Z223)</f>
        <v/>
      </c>
      <c r="AA295" s="88" t="str">
        <f>IF(Dane!AA223="","",Dane!AA223)</f>
        <v/>
      </c>
      <c r="AB295" s="88" t="str">
        <f>IF(Dane!AB223="","",Dane!AB223)</f>
        <v/>
      </c>
      <c r="AC295" s="88" t="str">
        <f>IF(Dane!AC223="","",Dane!AC223)</f>
        <v/>
      </c>
      <c r="AD295" s="88" t="str">
        <f>IF(Dane!AD223="","",Dane!AD223)</f>
        <v/>
      </c>
      <c r="AE295" s="88" t="str">
        <f>IF(Dane!AE223="","",Dane!AE223)</f>
        <v/>
      </c>
      <c r="AF295" s="88" t="str">
        <f>IF(Dane!AF223="","",Dane!AF223)</f>
        <v/>
      </c>
      <c r="AG295" s="88" t="str">
        <f>IF(Dane!AG223="","",Dane!AG223)</f>
        <v/>
      </c>
      <c r="AH295" s="88" t="str">
        <f>IF(Dane!AH223="","",Dane!AH223)</f>
        <v/>
      </c>
      <c r="AI295" s="99"/>
      <c r="AJ295" s="98"/>
      <c r="AN295" s="75"/>
    </row>
    <row r="296" spans="1:40" s="69" customFormat="1">
      <c r="A296" s="94" t="str">
        <f>IF(Dane!A224="","",Dane!A224)</f>
        <v/>
      </c>
      <c r="B296" s="204" t="str">
        <f>IF(Dane!B224="","",Dane!B224)</f>
        <v/>
      </c>
      <c r="C296" s="275" t="str">
        <f>IF(Dane!C224="","",Dane!C224)</f>
        <v/>
      </c>
      <c r="D296" s="278" t="str">
        <f>IF(Dane!D224="","",Dane!D224)</f>
        <v/>
      </c>
      <c r="E296" s="88" t="str">
        <f>IF(Dane!E224="","",Dane!E224)</f>
        <v/>
      </c>
      <c r="F296" s="88" t="str">
        <f>IF(Dane!F224="","",Dane!F224)</f>
        <v/>
      </c>
      <c r="G296" s="88" t="str">
        <f>IF(Dane!G224="","",Dane!G224)</f>
        <v/>
      </c>
      <c r="H296" s="88" t="str">
        <f>IF(Dane!H224="","",Dane!H224)</f>
        <v/>
      </c>
      <c r="I296" s="88" t="str">
        <f>IF(Dane!I224="","",Dane!I224)</f>
        <v/>
      </c>
      <c r="J296" s="88" t="str">
        <f>IF(Dane!J224="","",Dane!J224)</f>
        <v/>
      </c>
      <c r="K296" s="88" t="str">
        <f>IF(Dane!K224="","",Dane!K224)</f>
        <v/>
      </c>
      <c r="L296" s="88" t="str">
        <f>IF(Dane!L224="","",Dane!L224)</f>
        <v/>
      </c>
      <c r="M296" s="88" t="str">
        <f>IF(Dane!M224="","",Dane!M224)</f>
        <v/>
      </c>
      <c r="N296" s="88" t="str">
        <f>IF(Dane!N224="","",Dane!N224)</f>
        <v/>
      </c>
      <c r="O296" s="88" t="str">
        <f>IF(Dane!O224="","",Dane!O224)</f>
        <v/>
      </c>
      <c r="P296" s="88" t="str">
        <f>IF(Dane!P224="","",Dane!P224)</f>
        <v/>
      </c>
      <c r="Q296" s="88" t="str">
        <f>IF(Dane!Q224="","",Dane!Q224)</f>
        <v/>
      </c>
      <c r="R296" s="88" t="str">
        <f>IF(Dane!R224="","",Dane!R224)</f>
        <v/>
      </c>
      <c r="S296" s="88" t="str">
        <f>IF(Dane!S224="","",Dane!S224)</f>
        <v/>
      </c>
      <c r="T296" s="88" t="str">
        <f>IF(Dane!T224="","",Dane!T224)</f>
        <v/>
      </c>
      <c r="U296" s="88" t="str">
        <f>IF(Dane!U224="","",Dane!U224)</f>
        <v/>
      </c>
      <c r="V296" s="88" t="str">
        <f>IF(Dane!V224="","",Dane!V224)</f>
        <v/>
      </c>
      <c r="W296" s="88" t="str">
        <f>IF(Dane!W224="","",Dane!W224)</f>
        <v/>
      </c>
      <c r="X296" s="88" t="str">
        <f>IF(Dane!X224="","",Dane!X224)</f>
        <v/>
      </c>
      <c r="Y296" s="88" t="str">
        <f>IF(Dane!Y224="","",Dane!Y224)</f>
        <v/>
      </c>
      <c r="Z296" s="88" t="str">
        <f>IF(Dane!Z224="","",Dane!Z224)</f>
        <v/>
      </c>
      <c r="AA296" s="88" t="str">
        <f>IF(Dane!AA224="","",Dane!AA224)</f>
        <v/>
      </c>
      <c r="AB296" s="88" t="str">
        <f>IF(Dane!AB224="","",Dane!AB224)</f>
        <v/>
      </c>
      <c r="AC296" s="88" t="str">
        <f>IF(Dane!AC224="","",Dane!AC224)</f>
        <v/>
      </c>
      <c r="AD296" s="88" t="str">
        <f>IF(Dane!AD224="","",Dane!AD224)</f>
        <v/>
      </c>
      <c r="AE296" s="88" t="str">
        <f>IF(Dane!AE224="","",Dane!AE224)</f>
        <v/>
      </c>
      <c r="AF296" s="88" t="str">
        <f>IF(Dane!AF224="","",Dane!AF224)</f>
        <v/>
      </c>
      <c r="AG296" s="88" t="str">
        <f>IF(Dane!AG224="","",Dane!AG224)</f>
        <v/>
      </c>
      <c r="AH296" s="88" t="str">
        <f>IF(Dane!AH224="","",Dane!AH224)</f>
        <v/>
      </c>
    </row>
    <row r="297" spans="1:40" s="69" customFormat="1">
      <c r="A297" s="94" t="str">
        <f>IF(Dane!A225="","",Dane!A225)</f>
        <v/>
      </c>
      <c r="B297" s="204" t="str">
        <f>IF(Dane!B225="","",Dane!B225)</f>
        <v/>
      </c>
      <c r="C297" s="275" t="str">
        <f>IF(Dane!C225="","",Dane!C225)</f>
        <v/>
      </c>
      <c r="D297" s="278" t="str">
        <f>IF(Dane!D225="","",Dane!D225)</f>
        <v/>
      </c>
      <c r="E297" s="88" t="str">
        <f>IF(Dane!E225="","",Dane!E225)</f>
        <v/>
      </c>
      <c r="F297" s="88" t="str">
        <f>IF(Dane!F225="","",Dane!F225)</f>
        <v/>
      </c>
      <c r="G297" s="88" t="str">
        <f>IF(Dane!G225="","",Dane!G225)</f>
        <v/>
      </c>
      <c r="H297" s="88" t="str">
        <f>IF(Dane!H225="","",Dane!H225)</f>
        <v/>
      </c>
      <c r="I297" s="88" t="str">
        <f>IF(Dane!I225="","",Dane!I225)</f>
        <v/>
      </c>
      <c r="J297" s="88" t="str">
        <f>IF(Dane!J225="","",Dane!J225)</f>
        <v/>
      </c>
      <c r="K297" s="88" t="str">
        <f>IF(Dane!K225="","",Dane!K225)</f>
        <v/>
      </c>
      <c r="L297" s="88" t="str">
        <f>IF(Dane!L225="","",Dane!L225)</f>
        <v/>
      </c>
      <c r="M297" s="88" t="str">
        <f>IF(Dane!M225="","",Dane!M225)</f>
        <v/>
      </c>
      <c r="N297" s="88" t="str">
        <f>IF(Dane!N225="","",Dane!N225)</f>
        <v/>
      </c>
      <c r="O297" s="88" t="str">
        <f>IF(Dane!O225="","",Dane!O225)</f>
        <v/>
      </c>
      <c r="P297" s="88" t="str">
        <f>IF(Dane!P225="","",Dane!P225)</f>
        <v/>
      </c>
      <c r="Q297" s="88" t="str">
        <f>IF(Dane!Q225="","",Dane!Q225)</f>
        <v/>
      </c>
      <c r="R297" s="88" t="str">
        <f>IF(Dane!R225="","",Dane!R225)</f>
        <v/>
      </c>
      <c r="S297" s="88" t="str">
        <f>IF(Dane!S225="","",Dane!S225)</f>
        <v/>
      </c>
      <c r="T297" s="88" t="str">
        <f>IF(Dane!T225="","",Dane!T225)</f>
        <v/>
      </c>
      <c r="U297" s="88" t="str">
        <f>IF(Dane!U225="","",Dane!U225)</f>
        <v/>
      </c>
      <c r="V297" s="88" t="str">
        <f>IF(Dane!V225="","",Dane!V225)</f>
        <v/>
      </c>
      <c r="W297" s="88" t="str">
        <f>IF(Dane!W225="","",Dane!W225)</f>
        <v/>
      </c>
      <c r="X297" s="88" t="str">
        <f>IF(Dane!X225="","",Dane!X225)</f>
        <v/>
      </c>
      <c r="Y297" s="88" t="str">
        <f>IF(Dane!Y225="","",Dane!Y225)</f>
        <v/>
      </c>
      <c r="Z297" s="88" t="str">
        <f>IF(Dane!Z225="","",Dane!Z225)</f>
        <v/>
      </c>
      <c r="AA297" s="88" t="str">
        <f>IF(Dane!AA225="","",Dane!AA225)</f>
        <v/>
      </c>
      <c r="AB297" s="88" t="str">
        <f>IF(Dane!AB225="","",Dane!AB225)</f>
        <v/>
      </c>
      <c r="AC297" s="88" t="str">
        <f>IF(Dane!AC225="","",Dane!AC225)</f>
        <v/>
      </c>
      <c r="AD297" s="88" t="str">
        <f>IF(Dane!AD225="","",Dane!AD225)</f>
        <v/>
      </c>
      <c r="AE297" s="88" t="str">
        <f>IF(Dane!AE225="","",Dane!AE225)</f>
        <v/>
      </c>
      <c r="AF297" s="88" t="str">
        <f>IF(Dane!AF225="","",Dane!AF225)</f>
        <v/>
      </c>
      <c r="AG297" s="88" t="str">
        <f>IF(Dane!AG225="","",Dane!AG225)</f>
        <v/>
      </c>
      <c r="AH297" s="88" t="str">
        <f>IF(Dane!AH225="","",Dane!AH225)</f>
        <v/>
      </c>
    </row>
    <row r="298" spans="1:40" s="69" customFormat="1">
      <c r="A298" s="94" t="str">
        <f>IF(Dane!A226="","",Dane!A226)</f>
        <v/>
      </c>
      <c r="B298" s="204" t="str">
        <f>IF(Dane!B226="","",Dane!B226)</f>
        <v/>
      </c>
      <c r="C298" s="275" t="str">
        <f>IF(Dane!C226="","",Dane!C226)</f>
        <v/>
      </c>
      <c r="D298" s="278" t="str">
        <f>IF(Dane!D226="","",Dane!D226)</f>
        <v/>
      </c>
      <c r="E298" s="88" t="str">
        <f>IF(Dane!E226="","",Dane!E226)</f>
        <v/>
      </c>
      <c r="F298" s="88" t="str">
        <f>IF(Dane!F226="","",Dane!F226)</f>
        <v/>
      </c>
      <c r="G298" s="88" t="str">
        <f>IF(Dane!G226="","",Dane!G226)</f>
        <v/>
      </c>
      <c r="H298" s="88" t="str">
        <f>IF(Dane!H226="","",Dane!H226)</f>
        <v/>
      </c>
      <c r="I298" s="88" t="str">
        <f>IF(Dane!I226="","",Dane!I226)</f>
        <v/>
      </c>
      <c r="J298" s="88" t="str">
        <f>IF(Dane!J226="","",Dane!J226)</f>
        <v/>
      </c>
      <c r="K298" s="88" t="str">
        <f>IF(Dane!K226="","",Dane!K226)</f>
        <v/>
      </c>
      <c r="L298" s="88" t="str">
        <f>IF(Dane!L226="","",Dane!L226)</f>
        <v/>
      </c>
      <c r="M298" s="88" t="str">
        <f>IF(Dane!M226="","",Dane!M226)</f>
        <v/>
      </c>
      <c r="N298" s="88" t="str">
        <f>IF(Dane!N226="","",Dane!N226)</f>
        <v/>
      </c>
      <c r="O298" s="88" t="str">
        <f>IF(Dane!O226="","",Dane!O226)</f>
        <v/>
      </c>
      <c r="P298" s="88" t="str">
        <f>IF(Dane!P226="","",Dane!P226)</f>
        <v/>
      </c>
      <c r="Q298" s="88" t="str">
        <f>IF(Dane!Q226="","",Dane!Q226)</f>
        <v/>
      </c>
      <c r="R298" s="88" t="str">
        <f>IF(Dane!R226="","",Dane!R226)</f>
        <v/>
      </c>
      <c r="S298" s="88" t="str">
        <f>IF(Dane!S226="","",Dane!S226)</f>
        <v/>
      </c>
      <c r="T298" s="88" t="str">
        <f>IF(Dane!T226="","",Dane!T226)</f>
        <v/>
      </c>
      <c r="U298" s="88" t="str">
        <f>IF(Dane!U226="","",Dane!U226)</f>
        <v/>
      </c>
      <c r="V298" s="88" t="str">
        <f>IF(Dane!V226="","",Dane!V226)</f>
        <v/>
      </c>
      <c r="W298" s="88" t="str">
        <f>IF(Dane!W226="","",Dane!W226)</f>
        <v/>
      </c>
      <c r="X298" s="88" t="str">
        <f>IF(Dane!X226="","",Dane!X226)</f>
        <v/>
      </c>
      <c r="Y298" s="88" t="str">
        <f>IF(Dane!Y226="","",Dane!Y226)</f>
        <v/>
      </c>
      <c r="Z298" s="88" t="str">
        <f>IF(Dane!Z226="","",Dane!Z226)</f>
        <v/>
      </c>
      <c r="AA298" s="88" t="str">
        <f>IF(Dane!AA226="","",Dane!AA226)</f>
        <v/>
      </c>
      <c r="AB298" s="88" t="str">
        <f>IF(Dane!AB226="","",Dane!AB226)</f>
        <v/>
      </c>
      <c r="AC298" s="88" t="str">
        <f>IF(Dane!AC226="","",Dane!AC226)</f>
        <v/>
      </c>
      <c r="AD298" s="88" t="str">
        <f>IF(Dane!AD226="","",Dane!AD226)</f>
        <v/>
      </c>
      <c r="AE298" s="88" t="str">
        <f>IF(Dane!AE226="","",Dane!AE226)</f>
        <v/>
      </c>
      <c r="AF298" s="88" t="str">
        <f>IF(Dane!AF226="","",Dane!AF226)</f>
        <v/>
      </c>
      <c r="AG298" s="88" t="str">
        <f>IF(Dane!AG226="","",Dane!AG226)</f>
        <v/>
      </c>
      <c r="AH298" s="88" t="str">
        <f>IF(Dane!AH226="","",Dane!AH226)</f>
        <v/>
      </c>
    </row>
    <row r="299" spans="1:40" s="70" customFormat="1">
      <c r="A299" s="105" t="str">
        <f>IF(Dane!A227="","",Dane!A227)</f>
        <v/>
      </c>
      <c r="B299" s="209" t="str">
        <f>IF(Dane!B227="","",Dane!B227)</f>
        <v/>
      </c>
      <c r="C299" s="276" t="str">
        <f>IF(Dane!C227="","",Dane!C227)</f>
        <v/>
      </c>
      <c r="D299" s="279" t="str">
        <f>IF(Dane!D227="","",Dane!D227)</f>
        <v/>
      </c>
      <c r="E299" s="122" t="str">
        <f>IF(Dane!E227="","",Dane!E227)</f>
        <v/>
      </c>
      <c r="F299" s="122" t="str">
        <f>IF(Dane!F227="","",Dane!F227)</f>
        <v/>
      </c>
      <c r="G299" s="122" t="str">
        <f>IF(Dane!G227="","",Dane!G227)</f>
        <v/>
      </c>
      <c r="H299" s="122" t="str">
        <f>IF(Dane!H227="","",Dane!H227)</f>
        <v/>
      </c>
      <c r="I299" s="122" t="str">
        <f>IF(Dane!I227="","",Dane!I227)</f>
        <v/>
      </c>
      <c r="J299" s="122" t="str">
        <f>IF(Dane!J227="","",Dane!J227)</f>
        <v/>
      </c>
      <c r="K299" s="122" t="str">
        <f>IF(Dane!K227="","",Dane!K227)</f>
        <v/>
      </c>
      <c r="L299" s="122" t="str">
        <f>IF(Dane!L227="","",Dane!L227)</f>
        <v/>
      </c>
      <c r="M299" s="122" t="str">
        <f>IF(Dane!M227="","",Dane!M227)</f>
        <v/>
      </c>
      <c r="N299" s="122" t="str">
        <f>IF(Dane!N227="","",Dane!N227)</f>
        <v/>
      </c>
      <c r="O299" s="122" t="str">
        <f>IF(Dane!O227="","",Dane!O227)</f>
        <v/>
      </c>
      <c r="P299" s="122" t="str">
        <f>IF(Dane!P227="","",Dane!P227)</f>
        <v/>
      </c>
      <c r="Q299" s="122" t="str">
        <f>IF(Dane!Q227="","",Dane!Q227)</f>
        <v/>
      </c>
      <c r="R299" s="122" t="str">
        <f>IF(Dane!R227="","",Dane!R227)</f>
        <v/>
      </c>
      <c r="S299" s="122" t="str">
        <f>IF(Dane!S227="","",Dane!S227)</f>
        <v/>
      </c>
      <c r="T299" s="122" t="str">
        <f>IF(Dane!T227="","",Dane!T227)</f>
        <v/>
      </c>
      <c r="U299" s="122" t="str">
        <f>IF(Dane!U227="","",Dane!U227)</f>
        <v/>
      </c>
      <c r="V299" s="122" t="str">
        <f>IF(Dane!V227="","",Dane!V227)</f>
        <v/>
      </c>
      <c r="W299" s="122" t="str">
        <f>IF(Dane!W227="","",Dane!W227)</f>
        <v/>
      </c>
      <c r="X299" s="122" t="str">
        <f>IF(Dane!X227="","",Dane!X227)</f>
        <v/>
      </c>
      <c r="Y299" s="122" t="str">
        <f>IF(Dane!Y227="","",Dane!Y227)</f>
        <v/>
      </c>
      <c r="Z299" s="122" t="str">
        <f>IF(Dane!Z227="","",Dane!Z227)</f>
        <v/>
      </c>
      <c r="AA299" s="122" t="str">
        <f>IF(Dane!AA227="","",Dane!AA227)</f>
        <v/>
      </c>
      <c r="AB299" s="122" t="str">
        <f>IF(Dane!AB227="","",Dane!AB227)</f>
        <v/>
      </c>
      <c r="AC299" s="122" t="str">
        <f>IF(Dane!AC227="","",Dane!AC227)</f>
        <v/>
      </c>
      <c r="AD299" s="122" t="str">
        <f>IF(Dane!AD227="","",Dane!AD227)</f>
        <v/>
      </c>
      <c r="AE299" s="122" t="str">
        <f>IF(Dane!AE227="","",Dane!AE227)</f>
        <v/>
      </c>
      <c r="AF299" s="122" t="str">
        <f>IF(Dane!AF227="","",Dane!AF227)</f>
        <v/>
      </c>
      <c r="AG299" s="122" t="str">
        <f>IF(Dane!AG227="","",Dane!AG227)</f>
        <v/>
      </c>
      <c r="AH299" s="122" t="str">
        <f>IF(Dane!AH227="","",Dane!AH227)</f>
        <v/>
      </c>
      <c r="AI299" s="99"/>
      <c r="AJ299" s="98"/>
      <c r="AN299" s="75"/>
    </row>
    <row r="300" spans="1:40" s="70" customFormat="1">
      <c r="A300" s="94" t="s">
        <v>109</v>
      </c>
      <c r="B300" s="204" t="s">
        <v>246</v>
      </c>
      <c r="C300" s="275" t="s">
        <v>4</v>
      </c>
      <c r="D300" s="275" t="s">
        <v>8</v>
      </c>
      <c r="E300" s="161" t="str">
        <f>IF(Dane!E228="","",Dane!E228)</f>
        <v/>
      </c>
      <c r="F300" s="161" t="str">
        <f>IF(Dane!F228="","",Dane!F228)</f>
        <v/>
      </c>
      <c r="G300" s="161" t="str">
        <f>IF(Dane!G228="","",Dane!G228)</f>
        <v/>
      </c>
      <c r="H300" s="161" t="str">
        <f>IF(Dane!H228="","",Dane!H228)</f>
        <v/>
      </c>
      <c r="I300" s="161" t="str">
        <f>IF(Dane!I228="","",Dane!I228)</f>
        <v/>
      </c>
      <c r="J300" s="161" t="str">
        <f>IF(Dane!J228="","",Dane!J228)</f>
        <v/>
      </c>
      <c r="K300" s="161" t="str">
        <f>IF(Dane!K228="","",Dane!K228)</f>
        <v/>
      </c>
      <c r="L300" s="161" t="str">
        <f>IF(Dane!L228="","",Dane!L228)</f>
        <v/>
      </c>
      <c r="M300" s="161" t="str">
        <f>IF(Dane!M228="","",Dane!M228)</f>
        <v/>
      </c>
      <c r="N300" s="161" t="str">
        <f>IF(Dane!N228="","",Dane!N228)</f>
        <v/>
      </c>
      <c r="O300" s="161" t="str">
        <f>IF(Dane!O228="","",Dane!O228)</f>
        <v/>
      </c>
      <c r="P300" s="161" t="str">
        <f>IF(Dane!P228="","",Dane!P228)</f>
        <v/>
      </c>
      <c r="Q300" s="161" t="str">
        <f>IF(Dane!Q228="","",Dane!Q228)</f>
        <v/>
      </c>
      <c r="R300" s="161" t="str">
        <f>IF(Dane!R228="","",Dane!R228)</f>
        <v/>
      </c>
      <c r="S300" s="161" t="str">
        <f>IF(Dane!S228="","",Dane!S228)</f>
        <v/>
      </c>
      <c r="T300" s="161" t="str">
        <f>IF(Dane!T228="","",Dane!T228)</f>
        <v/>
      </c>
      <c r="U300" s="161" t="str">
        <f>IF(Dane!U228="","",Dane!U228)</f>
        <v/>
      </c>
      <c r="V300" s="161" t="str">
        <f>IF(Dane!V228="","",Dane!V228)</f>
        <v/>
      </c>
      <c r="W300" s="161" t="str">
        <f>IF(Dane!W228="","",Dane!W228)</f>
        <v/>
      </c>
      <c r="X300" s="161" t="str">
        <f>IF(Dane!X228="","",Dane!X228)</f>
        <v/>
      </c>
      <c r="Y300" s="161" t="str">
        <f>IF(Dane!Y228="","",Dane!Y228)</f>
        <v/>
      </c>
      <c r="Z300" s="161" t="str">
        <f>IF(Dane!Z228="","",Dane!Z228)</f>
        <v/>
      </c>
      <c r="AA300" s="161" t="str">
        <f>IF(Dane!AA228="","",Dane!AA228)</f>
        <v/>
      </c>
      <c r="AB300" s="161" t="str">
        <f>IF(Dane!AB228="","",Dane!AB228)</f>
        <v/>
      </c>
      <c r="AC300" s="161" t="str">
        <f>IF(Dane!AC228="","",Dane!AC228)</f>
        <v/>
      </c>
      <c r="AD300" s="161" t="str">
        <f>IF(Dane!AD228="","",Dane!AD228)</f>
        <v/>
      </c>
      <c r="AE300" s="161" t="str">
        <f>IF(Dane!AE228="","",Dane!AE228)</f>
        <v/>
      </c>
      <c r="AF300" s="161" t="str">
        <f>IF(Dane!AF228="","",Dane!AF228)</f>
        <v/>
      </c>
      <c r="AG300" s="161" t="str">
        <f>IF(Dane!AG228="","",Dane!AG228)</f>
        <v/>
      </c>
      <c r="AH300" s="161" t="str">
        <f>IF(Dane!AH228="","",Dane!AH228)</f>
        <v/>
      </c>
      <c r="AI300" s="99"/>
      <c r="AJ300" s="98"/>
      <c r="AN300" s="75"/>
    </row>
    <row r="301" spans="1:40" s="405" customFormat="1" ht="19.5" customHeight="1">
      <c r="A301" s="404"/>
      <c r="B301" s="405" t="s">
        <v>215</v>
      </c>
    </row>
    <row r="302" spans="1:40" s="8" customFormat="1">
      <c r="A302" s="678" t="s">
        <v>22</v>
      </c>
      <c r="B302" s="680" t="s">
        <v>216</v>
      </c>
      <c r="C302" s="682" t="s">
        <v>0</v>
      </c>
      <c r="D302" s="385" t="str">
        <f t="shared" ref="D302:AG302" si="197">IF(G$80="","",G$80)</f>
        <v>Faza inwest.</v>
      </c>
      <c r="E302" s="385" t="str">
        <f t="shared" si="197"/>
        <v>Faza inwest.</v>
      </c>
      <c r="F302" s="385" t="str">
        <f t="shared" si="197"/>
        <v>Faza oper.</v>
      </c>
      <c r="G302" s="385" t="str">
        <f t="shared" si="197"/>
        <v>Faza oper.</v>
      </c>
      <c r="H302" s="385" t="str">
        <f t="shared" si="197"/>
        <v>Faza oper.</v>
      </c>
      <c r="I302" s="385" t="str">
        <f t="shared" si="197"/>
        <v>Faza oper.</v>
      </c>
      <c r="J302" s="385" t="str">
        <f t="shared" si="197"/>
        <v>Faza oper.</v>
      </c>
      <c r="K302" s="385" t="str">
        <f t="shared" si="197"/>
        <v>Faza oper.</v>
      </c>
      <c r="L302" s="385" t="str">
        <f t="shared" si="197"/>
        <v>Faza oper.</v>
      </c>
      <c r="M302" s="385" t="str">
        <f t="shared" si="197"/>
        <v>Faza oper.</v>
      </c>
      <c r="N302" s="385" t="str">
        <f t="shared" si="197"/>
        <v>Faza oper.</v>
      </c>
      <c r="O302" s="385" t="str">
        <f t="shared" si="197"/>
        <v>Faza oper.</v>
      </c>
      <c r="P302" s="385" t="str">
        <f t="shared" si="197"/>
        <v>Faza oper.</v>
      </c>
      <c r="Q302" s="385" t="str">
        <f t="shared" si="197"/>
        <v>Faza oper.</v>
      </c>
      <c r="R302" s="385" t="str">
        <f t="shared" si="197"/>
        <v>Faza oper.</v>
      </c>
      <c r="S302" s="385" t="str">
        <f t="shared" si="197"/>
        <v/>
      </c>
      <c r="T302" s="385" t="str">
        <f t="shared" si="197"/>
        <v/>
      </c>
      <c r="U302" s="385" t="str">
        <f t="shared" si="197"/>
        <v/>
      </c>
      <c r="V302" s="385" t="str">
        <f t="shared" si="197"/>
        <v/>
      </c>
      <c r="W302" s="385" t="str">
        <f t="shared" si="197"/>
        <v/>
      </c>
      <c r="X302" s="385" t="str">
        <f t="shared" si="197"/>
        <v/>
      </c>
      <c r="Y302" s="385" t="str">
        <f t="shared" si="197"/>
        <v/>
      </c>
      <c r="Z302" s="385" t="str">
        <f t="shared" si="197"/>
        <v/>
      </c>
      <c r="AA302" s="385" t="str">
        <f t="shared" si="197"/>
        <v/>
      </c>
      <c r="AB302" s="385" t="str">
        <f t="shared" si="197"/>
        <v/>
      </c>
      <c r="AC302" s="385" t="str">
        <f t="shared" si="197"/>
        <v/>
      </c>
      <c r="AD302" s="385" t="str">
        <f t="shared" si="197"/>
        <v/>
      </c>
      <c r="AE302" s="385" t="str">
        <f t="shared" si="197"/>
        <v/>
      </c>
      <c r="AF302" s="385" t="str">
        <f t="shared" si="197"/>
        <v/>
      </c>
      <c r="AG302" s="385" t="str">
        <f t="shared" si="197"/>
        <v/>
      </c>
    </row>
    <row r="303" spans="1:40" s="8" customFormat="1">
      <c r="A303" s="679"/>
      <c r="B303" s="681"/>
      <c r="C303" s="683"/>
      <c r="D303" s="33">
        <f t="shared" ref="D303:AG303" si="198">IF(G$81="","",G$81)</f>
        <v>2020</v>
      </c>
      <c r="E303" s="33">
        <f t="shared" si="198"/>
        <v>2021</v>
      </c>
      <c r="F303" s="33">
        <f t="shared" si="198"/>
        <v>2022</v>
      </c>
      <c r="G303" s="33">
        <f t="shared" si="198"/>
        <v>2023</v>
      </c>
      <c r="H303" s="33">
        <f t="shared" si="198"/>
        <v>2024</v>
      </c>
      <c r="I303" s="33">
        <f t="shared" si="198"/>
        <v>2025</v>
      </c>
      <c r="J303" s="33">
        <f t="shared" si="198"/>
        <v>2026</v>
      </c>
      <c r="K303" s="33">
        <f t="shared" si="198"/>
        <v>2027</v>
      </c>
      <c r="L303" s="33">
        <f t="shared" si="198"/>
        <v>2028</v>
      </c>
      <c r="M303" s="33">
        <f t="shared" si="198"/>
        <v>2029</v>
      </c>
      <c r="N303" s="33">
        <f t="shared" si="198"/>
        <v>2030</v>
      </c>
      <c r="O303" s="33">
        <f t="shared" si="198"/>
        <v>2031</v>
      </c>
      <c r="P303" s="33">
        <f t="shared" si="198"/>
        <v>2032</v>
      </c>
      <c r="Q303" s="33">
        <f t="shared" si="198"/>
        <v>2033</v>
      </c>
      <c r="R303" s="33">
        <f t="shared" si="198"/>
        <v>2034</v>
      </c>
      <c r="S303" s="33" t="str">
        <f t="shared" si="198"/>
        <v/>
      </c>
      <c r="T303" s="33" t="str">
        <f t="shared" si="198"/>
        <v/>
      </c>
      <c r="U303" s="33" t="str">
        <f t="shared" si="198"/>
        <v/>
      </c>
      <c r="V303" s="33" t="str">
        <f t="shared" si="198"/>
        <v/>
      </c>
      <c r="W303" s="33" t="str">
        <f t="shared" si="198"/>
        <v/>
      </c>
      <c r="X303" s="33" t="str">
        <f t="shared" si="198"/>
        <v/>
      </c>
      <c r="Y303" s="33" t="str">
        <f t="shared" si="198"/>
        <v/>
      </c>
      <c r="Z303" s="33" t="str">
        <f t="shared" si="198"/>
        <v/>
      </c>
      <c r="AA303" s="33" t="str">
        <f t="shared" si="198"/>
        <v/>
      </c>
      <c r="AB303" s="33" t="str">
        <f t="shared" si="198"/>
        <v/>
      </c>
      <c r="AC303" s="33" t="str">
        <f t="shared" si="198"/>
        <v/>
      </c>
      <c r="AD303" s="33" t="str">
        <f t="shared" si="198"/>
        <v/>
      </c>
      <c r="AE303" s="33" t="str">
        <f t="shared" si="198"/>
        <v/>
      </c>
      <c r="AF303" s="33" t="str">
        <f t="shared" si="198"/>
        <v/>
      </c>
      <c r="AG303" s="33" t="str">
        <f t="shared" si="198"/>
        <v/>
      </c>
    </row>
    <row r="304" spans="1:40" s="70" customFormat="1">
      <c r="A304" s="81">
        <v>1</v>
      </c>
      <c r="B304" s="82" t="s">
        <v>217</v>
      </c>
      <c r="C304" s="83" t="s">
        <v>1</v>
      </c>
      <c r="D304" s="84">
        <f>IF(G$80="","",SUMPRODUCT(D$262:D$271,E$290:E$299))</f>
        <v>0</v>
      </c>
      <c r="E304" s="84">
        <f t="shared" ref="E304:AG304" si="199">IF(H$80="","",SUMPRODUCT(E$262:E$271,F$290:F$299))</f>
        <v>0</v>
      </c>
      <c r="F304" s="84">
        <f t="shared" si="199"/>
        <v>0</v>
      </c>
      <c r="G304" s="84">
        <f t="shared" si="199"/>
        <v>0</v>
      </c>
      <c r="H304" s="84">
        <f>IF(K$80="","",SUMPRODUCT(H$262:H$271,I$290:I$299))</f>
        <v>0</v>
      </c>
      <c r="I304" s="84">
        <f t="shared" si="199"/>
        <v>0</v>
      </c>
      <c r="J304" s="84">
        <f t="shared" si="199"/>
        <v>0</v>
      </c>
      <c r="K304" s="84">
        <f t="shared" si="199"/>
        <v>0</v>
      </c>
      <c r="L304" s="84">
        <f t="shared" si="199"/>
        <v>0</v>
      </c>
      <c r="M304" s="84">
        <f t="shared" si="199"/>
        <v>0</v>
      </c>
      <c r="N304" s="84">
        <f t="shared" si="199"/>
        <v>0</v>
      </c>
      <c r="O304" s="84">
        <f t="shared" si="199"/>
        <v>0</v>
      </c>
      <c r="P304" s="84">
        <f t="shared" si="199"/>
        <v>0</v>
      </c>
      <c r="Q304" s="84">
        <f t="shared" si="199"/>
        <v>0</v>
      </c>
      <c r="R304" s="84">
        <f t="shared" si="199"/>
        <v>0</v>
      </c>
      <c r="S304" s="84" t="str">
        <f t="shared" si="199"/>
        <v/>
      </c>
      <c r="T304" s="84" t="str">
        <f t="shared" si="199"/>
        <v/>
      </c>
      <c r="U304" s="84" t="str">
        <f t="shared" si="199"/>
        <v/>
      </c>
      <c r="V304" s="84" t="str">
        <f t="shared" si="199"/>
        <v/>
      </c>
      <c r="W304" s="84" t="str">
        <f t="shared" si="199"/>
        <v/>
      </c>
      <c r="X304" s="84" t="str">
        <f t="shared" si="199"/>
        <v/>
      </c>
      <c r="Y304" s="84" t="str">
        <f t="shared" si="199"/>
        <v/>
      </c>
      <c r="Z304" s="84" t="str">
        <f t="shared" si="199"/>
        <v/>
      </c>
      <c r="AA304" s="84" t="str">
        <f t="shared" si="199"/>
        <v/>
      </c>
      <c r="AB304" s="84" t="str">
        <f t="shared" si="199"/>
        <v/>
      </c>
      <c r="AC304" s="84" t="str">
        <f t="shared" si="199"/>
        <v/>
      </c>
      <c r="AD304" s="84" t="str">
        <f t="shared" si="199"/>
        <v/>
      </c>
      <c r="AE304" s="84" t="str">
        <f t="shared" si="199"/>
        <v/>
      </c>
      <c r="AF304" s="84" t="str">
        <f t="shared" si="199"/>
        <v/>
      </c>
      <c r="AG304" s="84" t="str">
        <f t="shared" si="199"/>
        <v/>
      </c>
    </row>
    <row r="305" spans="1:40" s="70" customFormat="1" ht="20.399999999999999">
      <c r="A305" s="85">
        <v>2</v>
      </c>
      <c r="B305" s="86" t="s">
        <v>218</v>
      </c>
      <c r="C305" s="87" t="s">
        <v>1</v>
      </c>
      <c r="D305" s="88">
        <f>IF(G$80="","",SUM(D$231))</f>
        <v>0</v>
      </c>
      <c r="E305" s="88">
        <f t="shared" ref="E305:AG305" si="200">IF(H$80="","",SUM(E$231))</f>
        <v>0</v>
      </c>
      <c r="F305" s="88">
        <f t="shared" si="200"/>
        <v>167885.22</v>
      </c>
      <c r="G305" s="88">
        <f t="shared" si="200"/>
        <v>109888.47</v>
      </c>
      <c r="H305" s="88">
        <f t="shared" si="200"/>
        <v>109888.47</v>
      </c>
      <c r="I305" s="88">
        <f t="shared" si="200"/>
        <v>84888.47</v>
      </c>
      <c r="J305" s="88">
        <f t="shared" si="200"/>
        <v>80555.97</v>
      </c>
      <c r="K305" s="88">
        <f t="shared" si="200"/>
        <v>14388.47</v>
      </c>
      <c r="L305" s="88">
        <f t="shared" si="200"/>
        <v>14388.47</v>
      </c>
      <c r="M305" s="88">
        <f t="shared" si="200"/>
        <v>12388.47</v>
      </c>
      <c r="N305" s="88">
        <f t="shared" si="200"/>
        <v>11388.47</v>
      </c>
      <c r="O305" s="88">
        <f t="shared" si="200"/>
        <v>55555.97</v>
      </c>
      <c r="P305" s="88">
        <f t="shared" si="200"/>
        <v>51888.47</v>
      </c>
      <c r="Q305" s="88">
        <f t="shared" si="200"/>
        <v>51888.47</v>
      </c>
      <c r="R305" s="88">
        <f t="shared" si="200"/>
        <v>14888.47</v>
      </c>
      <c r="S305" s="88" t="str">
        <f t="shared" si="200"/>
        <v/>
      </c>
      <c r="T305" s="88" t="str">
        <f t="shared" si="200"/>
        <v/>
      </c>
      <c r="U305" s="88" t="str">
        <f t="shared" si="200"/>
        <v/>
      </c>
      <c r="V305" s="88" t="str">
        <f t="shared" si="200"/>
        <v/>
      </c>
      <c r="W305" s="88" t="str">
        <f t="shared" si="200"/>
        <v/>
      </c>
      <c r="X305" s="88" t="str">
        <f t="shared" si="200"/>
        <v/>
      </c>
      <c r="Y305" s="88" t="str">
        <f t="shared" si="200"/>
        <v/>
      </c>
      <c r="Z305" s="88" t="str">
        <f t="shared" si="200"/>
        <v/>
      </c>
      <c r="AA305" s="88" t="str">
        <f t="shared" si="200"/>
        <v/>
      </c>
      <c r="AB305" s="88" t="str">
        <f t="shared" si="200"/>
        <v/>
      </c>
      <c r="AC305" s="88" t="str">
        <f t="shared" si="200"/>
        <v/>
      </c>
      <c r="AD305" s="88" t="str">
        <f t="shared" si="200"/>
        <v/>
      </c>
      <c r="AE305" s="88" t="str">
        <f t="shared" si="200"/>
        <v/>
      </c>
      <c r="AF305" s="88" t="str">
        <f t="shared" si="200"/>
        <v/>
      </c>
      <c r="AG305" s="88" t="str">
        <f t="shared" si="200"/>
        <v/>
      </c>
    </row>
    <row r="306" spans="1:40" s="70" customFormat="1">
      <c r="A306" s="280">
        <v>3</v>
      </c>
      <c r="B306" s="281" t="s">
        <v>219</v>
      </c>
      <c r="C306" s="282" t="s">
        <v>80</v>
      </c>
      <c r="D306" s="282" t="str">
        <f>IF(G$80="","",IF(D$304=0,"Nie dotyczy",IF(D$305/D$304&lt;=1,"Tak","Nie")))</f>
        <v>Nie dotyczy</v>
      </c>
      <c r="E306" s="282" t="str">
        <f t="shared" ref="E306:AG306" si="201">IF(H$80="","",IF(E$304=0,"Nie dotyczy",IF(E$305/E$304&lt;=1,"Tak","Nie")))</f>
        <v>Nie dotyczy</v>
      </c>
      <c r="F306" s="282" t="str">
        <f t="shared" si="201"/>
        <v>Nie dotyczy</v>
      </c>
      <c r="G306" s="282" t="str">
        <f t="shared" si="201"/>
        <v>Nie dotyczy</v>
      </c>
      <c r="H306" s="282" t="str">
        <f t="shared" si="201"/>
        <v>Nie dotyczy</v>
      </c>
      <c r="I306" s="282" t="str">
        <f t="shared" si="201"/>
        <v>Nie dotyczy</v>
      </c>
      <c r="J306" s="282" t="str">
        <f t="shared" si="201"/>
        <v>Nie dotyczy</v>
      </c>
      <c r="K306" s="282" t="str">
        <f t="shared" si="201"/>
        <v>Nie dotyczy</v>
      </c>
      <c r="L306" s="282" t="str">
        <f t="shared" si="201"/>
        <v>Nie dotyczy</v>
      </c>
      <c r="M306" s="282" t="str">
        <f t="shared" si="201"/>
        <v>Nie dotyczy</v>
      </c>
      <c r="N306" s="282" t="str">
        <f t="shared" si="201"/>
        <v>Nie dotyczy</v>
      </c>
      <c r="O306" s="282" t="str">
        <f t="shared" si="201"/>
        <v>Nie dotyczy</v>
      </c>
      <c r="P306" s="282" t="str">
        <f t="shared" si="201"/>
        <v>Nie dotyczy</v>
      </c>
      <c r="Q306" s="282" t="str">
        <f t="shared" si="201"/>
        <v>Nie dotyczy</v>
      </c>
      <c r="R306" s="282" t="str">
        <f t="shared" si="201"/>
        <v>Nie dotyczy</v>
      </c>
      <c r="S306" s="282" t="str">
        <f t="shared" si="201"/>
        <v/>
      </c>
      <c r="T306" s="282" t="str">
        <f t="shared" si="201"/>
        <v/>
      </c>
      <c r="U306" s="282" t="str">
        <f t="shared" si="201"/>
        <v/>
      </c>
      <c r="V306" s="282" t="str">
        <f t="shared" si="201"/>
        <v/>
      </c>
      <c r="W306" s="282" t="str">
        <f t="shared" si="201"/>
        <v/>
      </c>
      <c r="X306" s="282" t="str">
        <f t="shared" si="201"/>
        <v/>
      </c>
      <c r="Y306" s="282" t="str">
        <f t="shared" si="201"/>
        <v/>
      </c>
      <c r="Z306" s="282" t="str">
        <f t="shared" si="201"/>
        <v/>
      </c>
      <c r="AA306" s="282" t="str">
        <f t="shared" si="201"/>
        <v/>
      </c>
      <c r="AB306" s="282" t="str">
        <f t="shared" si="201"/>
        <v/>
      </c>
      <c r="AC306" s="282" t="str">
        <f t="shared" si="201"/>
        <v/>
      </c>
      <c r="AD306" s="282" t="str">
        <f t="shared" si="201"/>
        <v/>
      </c>
      <c r="AE306" s="282" t="str">
        <f t="shared" si="201"/>
        <v/>
      </c>
      <c r="AF306" s="282" t="str">
        <f t="shared" si="201"/>
        <v/>
      </c>
      <c r="AG306" s="282" t="str">
        <f t="shared" si="201"/>
        <v/>
      </c>
      <c r="AH306" s="98"/>
      <c r="AI306" s="99"/>
      <c r="AJ306" s="98"/>
      <c r="AN306" s="75"/>
    </row>
    <row r="307" spans="1:40" s="70" customFormat="1">
      <c r="A307" s="94">
        <v>4</v>
      </c>
      <c r="B307" s="204" t="s">
        <v>220</v>
      </c>
      <c r="C307" s="87" t="s">
        <v>1</v>
      </c>
      <c r="D307" s="89" t="str">
        <f>IF(G$80="","",IF(D$306="Nie",D$305-D$304,"Nie dotyczy"))</f>
        <v>Nie dotyczy</v>
      </c>
      <c r="E307" s="89" t="str">
        <f t="shared" ref="E307:AG307" si="202">IF(H$80="","",IF(E$306="Nie",E$305-E$304,"Nie dotyczy"))</f>
        <v>Nie dotyczy</v>
      </c>
      <c r="F307" s="89" t="str">
        <f t="shared" si="202"/>
        <v>Nie dotyczy</v>
      </c>
      <c r="G307" s="89" t="str">
        <f t="shared" si="202"/>
        <v>Nie dotyczy</v>
      </c>
      <c r="H307" s="89" t="str">
        <f t="shared" si="202"/>
        <v>Nie dotyczy</v>
      </c>
      <c r="I307" s="89" t="str">
        <f t="shared" si="202"/>
        <v>Nie dotyczy</v>
      </c>
      <c r="J307" s="89" t="str">
        <f t="shared" si="202"/>
        <v>Nie dotyczy</v>
      </c>
      <c r="K307" s="89" t="str">
        <f t="shared" si="202"/>
        <v>Nie dotyczy</v>
      </c>
      <c r="L307" s="89" t="str">
        <f t="shared" si="202"/>
        <v>Nie dotyczy</v>
      </c>
      <c r="M307" s="89" t="str">
        <f t="shared" si="202"/>
        <v>Nie dotyczy</v>
      </c>
      <c r="N307" s="89" t="str">
        <f t="shared" si="202"/>
        <v>Nie dotyczy</v>
      </c>
      <c r="O307" s="89" t="str">
        <f t="shared" si="202"/>
        <v>Nie dotyczy</v>
      </c>
      <c r="P307" s="89" t="str">
        <f t="shared" si="202"/>
        <v>Nie dotyczy</v>
      </c>
      <c r="Q307" s="89" t="str">
        <f t="shared" si="202"/>
        <v>Nie dotyczy</v>
      </c>
      <c r="R307" s="89" t="str">
        <f t="shared" si="202"/>
        <v>Nie dotyczy</v>
      </c>
      <c r="S307" s="89" t="str">
        <f t="shared" si="202"/>
        <v/>
      </c>
      <c r="T307" s="89" t="str">
        <f t="shared" si="202"/>
        <v/>
      </c>
      <c r="U307" s="89" t="str">
        <f t="shared" si="202"/>
        <v/>
      </c>
      <c r="V307" s="89" t="str">
        <f t="shared" si="202"/>
        <v/>
      </c>
      <c r="W307" s="89" t="str">
        <f t="shared" si="202"/>
        <v/>
      </c>
      <c r="X307" s="89" t="str">
        <f t="shared" si="202"/>
        <v/>
      </c>
      <c r="Y307" s="89" t="str">
        <f t="shared" si="202"/>
        <v/>
      </c>
      <c r="Z307" s="89" t="str">
        <f t="shared" si="202"/>
        <v/>
      </c>
      <c r="AA307" s="89" t="str">
        <f t="shared" si="202"/>
        <v/>
      </c>
      <c r="AB307" s="89" t="str">
        <f t="shared" si="202"/>
        <v/>
      </c>
      <c r="AC307" s="89" t="str">
        <f t="shared" si="202"/>
        <v/>
      </c>
      <c r="AD307" s="89" t="str">
        <f t="shared" si="202"/>
        <v/>
      </c>
      <c r="AE307" s="89" t="str">
        <f t="shared" si="202"/>
        <v/>
      </c>
      <c r="AF307" s="89" t="str">
        <f t="shared" si="202"/>
        <v/>
      </c>
      <c r="AG307" s="89" t="str">
        <f t="shared" si="202"/>
        <v/>
      </c>
      <c r="AH307" s="98"/>
      <c r="AI307" s="99"/>
      <c r="AJ307" s="98"/>
      <c r="AN307" s="75"/>
    </row>
    <row r="308" spans="1:40" s="70" customFormat="1">
      <c r="A308" s="94">
        <v>5</v>
      </c>
      <c r="B308" s="204" t="s">
        <v>221</v>
      </c>
      <c r="C308" s="87" t="s">
        <v>4</v>
      </c>
      <c r="D308" s="90" t="str">
        <f>IF(G$80="","",IF(D$307="Nie dotyczy","Nie dotyczy",D$307/D$304))</f>
        <v>Nie dotyczy</v>
      </c>
      <c r="E308" s="90" t="str">
        <f t="shared" ref="E308:AG308" si="203">IF(H$80="","",IF(E$307="Nie dotyczy","Nie dotyczy",E$307/E$304))</f>
        <v>Nie dotyczy</v>
      </c>
      <c r="F308" s="90" t="str">
        <f t="shared" si="203"/>
        <v>Nie dotyczy</v>
      </c>
      <c r="G308" s="90" t="str">
        <f t="shared" si="203"/>
        <v>Nie dotyczy</v>
      </c>
      <c r="H308" s="90" t="str">
        <f t="shared" si="203"/>
        <v>Nie dotyczy</v>
      </c>
      <c r="I308" s="90" t="str">
        <f t="shared" si="203"/>
        <v>Nie dotyczy</v>
      </c>
      <c r="J308" s="90" t="str">
        <f t="shared" si="203"/>
        <v>Nie dotyczy</v>
      </c>
      <c r="K308" s="90" t="str">
        <f t="shared" si="203"/>
        <v>Nie dotyczy</v>
      </c>
      <c r="L308" s="90" t="str">
        <f t="shared" si="203"/>
        <v>Nie dotyczy</v>
      </c>
      <c r="M308" s="90" t="str">
        <f t="shared" si="203"/>
        <v>Nie dotyczy</v>
      </c>
      <c r="N308" s="90" t="str">
        <f t="shared" si="203"/>
        <v>Nie dotyczy</v>
      </c>
      <c r="O308" s="90" t="str">
        <f t="shared" si="203"/>
        <v>Nie dotyczy</v>
      </c>
      <c r="P308" s="90" t="str">
        <f t="shared" si="203"/>
        <v>Nie dotyczy</v>
      </c>
      <c r="Q308" s="90" t="str">
        <f t="shared" si="203"/>
        <v>Nie dotyczy</v>
      </c>
      <c r="R308" s="90" t="str">
        <f t="shared" si="203"/>
        <v>Nie dotyczy</v>
      </c>
      <c r="S308" s="90" t="str">
        <f t="shared" si="203"/>
        <v/>
      </c>
      <c r="T308" s="90" t="str">
        <f t="shared" si="203"/>
        <v/>
      </c>
      <c r="U308" s="90" t="str">
        <f t="shared" si="203"/>
        <v/>
      </c>
      <c r="V308" s="90" t="str">
        <f t="shared" si="203"/>
        <v/>
      </c>
      <c r="W308" s="90" t="str">
        <f t="shared" si="203"/>
        <v/>
      </c>
      <c r="X308" s="90" t="str">
        <f t="shared" si="203"/>
        <v/>
      </c>
      <c r="Y308" s="90" t="str">
        <f t="shared" si="203"/>
        <v/>
      </c>
      <c r="Z308" s="90" t="str">
        <f t="shared" si="203"/>
        <v/>
      </c>
      <c r="AA308" s="90" t="str">
        <f t="shared" si="203"/>
        <v/>
      </c>
      <c r="AB308" s="90" t="str">
        <f t="shared" si="203"/>
        <v/>
      </c>
      <c r="AC308" s="90" t="str">
        <f t="shared" si="203"/>
        <v/>
      </c>
      <c r="AD308" s="90" t="str">
        <f t="shared" si="203"/>
        <v/>
      </c>
      <c r="AE308" s="90" t="str">
        <f t="shared" si="203"/>
        <v/>
      </c>
      <c r="AF308" s="90" t="str">
        <f t="shared" si="203"/>
        <v/>
      </c>
      <c r="AG308" s="90" t="str">
        <f t="shared" si="203"/>
        <v/>
      </c>
      <c r="AH308" s="98"/>
      <c r="AI308" s="99"/>
      <c r="AJ308" s="98"/>
      <c r="AN308" s="75"/>
    </row>
    <row r="309" spans="1:40" s="70" customFormat="1">
      <c r="A309" s="283">
        <v>6</v>
      </c>
      <c r="B309" s="284" t="s">
        <v>222</v>
      </c>
      <c r="C309" s="91" t="s">
        <v>4</v>
      </c>
      <c r="D309" s="92" t="str">
        <f>IF(G$80="","",IF(COUNTIF($D$306:$AG$306,"Nie")=0,"Nie dotyczy",IF(SUM($D$304:$AG$304)=0,"Nie dotyczy",SUMIF($D$302:$AG$302,"Faza oper.",$D$307:$AG$307)/SUMIF($D$302:$AG$302,"Faza oper.",$D$304:$AG$304))))</f>
        <v>Nie dotyczy</v>
      </c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8"/>
      <c r="AI309" s="99"/>
      <c r="AJ309" s="98"/>
      <c r="AN309" s="75"/>
    </row>
    <row r="310" spans="1:40" s="69" customFormat="1">
      <c r="A310" s="406">
        <v>7</v>
      </c>
      <c r="B310" s="407" t="s">
        <v>451</v>
      </c>
      <c r="C310" s="408" t="s">
        <v>1</v>
      </c>
      <c r="D310" s="115" t="str">
        <f>IF(Dane!D232="","",Dane!D232)</f>
        <v/>
      </c>
      <c r="E310" s="115" t="str">
        <f>IF(Dane!E232="","",Dane!E232)</f>
        <v/>
      </c>
      <c r="F310" s="115">
        <f>IF(Dane!F232="","",Dane!F232)</f>
        <v>13470.519999999997</v>
      </c>
      <c r="G310" s="115">
        <f>IF(Dane!G232="","",Dane!G232)</f>
        <v>14007.809999999998</v>
      </c>
      <c r="H310" s="115">
        <f>IF(Dane!H232="","",Dane!H232)</f>
        <v>14007.809999999998</v>
      </c>
      <c r="I310" s="115">
        <f>IF(Dane!I232="","",Dane!I232)</f>
        <v>14007.809999999998</v>
      </c>
      <c r="J310" s="115">
        <f>IF(Dane!J232="","",Dane!J232)</f>
        <v>32490.819999999996</v>
      </c>
      <c r="K310" s="115">
        <f>IF(Dane!K232="","",Dane!K232)</f>
        <v>14180.829999999998</v>
      </c>
      <c r="L310" s="115">
        <f>IF(Dane!L232="","",Dane!L232)</f>
        <v>14007.809999999998</v>
      </c>
      <c r="M310" s="115">
        <f>IF(Dane!M232="","",Dane!M232)</f>
        <v>14007.81</v>
      </c>
      <c r="N310" s="115">
        <f>IF(Dane!N232="","",Dane!N232)</f>
        <v>14007.81</v>
      </c>
      <c r="O310" s="115">
        <f>IF(Dane!O232="","",Dane!O232)</f>
        <v>172095.82</v>
      </c>
      <c r="P310" s="115">
        <f>IF(Dane!P232="","",Dane!P232)</f>
        <v>14180.829999999998</v>
      </c>
      <c r="Q310" s="115">
        <f>IF(Dane!Q232="","",Dane!Q232)</f>
        <v>14007.809999999998</v>
      </c>
      <c r="R310" s="115">
        <f>IF(Dane!R232="","",Dane!R232)</f>
        <v>14007.809999999998</v>
      </c>
      <c r="S310" s="115" t="str">
        <f>IF(Dane!S232="","",Dane!S232)</f>
        <v/>
      </c>
      <c r="T310" s="115" t="str">
        <f>IF(Dane!T232="","",Dane!T232)</f>
        <v/>
      </c>
      <c r="U310" s="115" t="str">
        <f>IF(Dane!U232="","",Dane!U232)</f>
        <v/>
      </c>
      <c r="V310" s="115" t="str">
        <f>IF(Dane!V232="","",Dane!V232)</f>
        <v/>
      </c>
      <c r="W310" s="115" t="str">
        <f>IF(Dane!W232="","",Dane!W232)</f>
        <v/>
      </c>
      <c r="X310" s="115" t="str">
        <f>IF(Dane!X232="","",Dane!X232)</f>
        <v/>
      </c>
      <c r="Y310" s="115" t="str">
        <f>IF(Dane!Y232="","",Dane!Y232)</f>
        <v/>
      </c>
      <c r="Z310" s="115" t="str">
        <f>IF(Dane!Z232="","",Dane!Z232)</f>
        <v/>
      </c>
      <c r="AA310" s="115" t="str">
        <f>IF(Dane!AA232="","",Dane!AA232)</f>
        <v/>
      </c>
      <c r="AB310" s="115" t="str">
        <f>IF(Dane!AB232="","",Dane!AB232)</f>
        <v/>
      </c>
      <c r="AC310" s="115" t="str">
        <f>IF(Dane!AC232="","",Dane!AC232)</f>
        <v/>
      </c>
      <c r="AD310" s="115" t="str">
        <f>IF(Dane!AD232="","",Dane!AD232)</f>
        <v/>
      </c>
      <c r="AE310" s="115" t="str">
        <f>IF(Dane!AE232="","",Dane!AE232)</f>
        <v/>
      </c>
      <c r="AF310" s="115" t="str">
        <f>IF(Dane!AF232="","",Dane!AF232)</f>
        <v/>
      </c>
      <c r="AG310" s="115" t="str">
        <f>IF(Dane!AG232="","",Dane!AG232)</f>
        <v/>
      </c>
      <c r="AH310" s="150"/>
      <c r="AI310" s="151"/>
      <c r="AJ310" s="150"/>
      <c r="AN310" s="112"/>
    </row>
    <row r="311" spans="1:40" s="405" customFormat="1" ht="19.5" customHeight="1">
      <c r="A311" s="404"/>
      <c r="B311" s="405" t="s">
        <v>227</v>
      </c>
    </row>
    <row r="312" spans="1:40" s="8" customFormat="1">
      <c r="A312" s="678" t="s">
        <v>125</v>
      </c>
      <c r="B312" s="680" t="s">
        <v>228</v>
      </c>
      <c r="C312" s="682" t="s">
        <v>0</v>
      </c>
      <c r="D312" s="385" t="str">
        <f t="shared" ref="D312:AG312" si="204">IF(G$80="","",G$80)</f>
        <v>Faza inwest.</v>
      </c>
      <c r="E312" s="385" t="str">
        <f t="shared" si="204"/>
        <v>Faza inwest.</v>
      </c>
      <c r="F312" s="385" t="str">
        <f t="shared" si="204"/>
        <v>Faza oper.</v>
      </c>
      <c r="G312" s="385" t="str">
        <f t="shared" si="204"/>
        <v>Faza oper.</v>
      </c>
      <c r="H312" s="385" t="str">
        <f t="shared" si="204"/>
        <v>Faza oper.</v>
      </c>
      <c r="I312" s="385" t="str">
        <f t="shared" si="204"/>
        <v>Faza oper.</v>
      </c>
      <c r="J312" s="385" t="str">
        <f t="shared" si="204"/>
        <v>Faza oper.</v>
      </c>
      <c r="K312" s="385" t="str">
        <f t="shared" si="204"/>
        <v>Faza oper.</v>
      </c>
      <c r="L312" s="385" t="str">
        <f t="shared" si="204"/>
        <v>Faza oper.</v>
      </c>
      <c r="M312" s="385" t="str">
        <f t="shared" si="204"/>
        <v>Faza oper.</v>
      </c>
      <c r="N312" s="385" t="str">
        <f t="shared" si="204"/>
        <v>Faza oper.</v>
      </c>
      <c r="O312" s="385" t="str">
        <f t="shared" si="204"/>
        <v>Faza oper.</v>
      </c>
      <c r="P312" s="385" t="str">
        <f t="shared" si="204"/>
        <v>Faza oper.</v>
      </c>
      <c r="Q312" s="385" t="str">
        <f t="shared" si="204"/>
        <v>Faza oper.</v>
      </c>
      <c r="R312" s="385" t="str">
        <f t="shared" si="204"/>
        <v>Faza oper.</v>
      </c>
      <c r="S312" s="385" t="str">
        <f t="shared" si="204"/>
        <v/>
      </c>
      <c r="T312" s="385" t="str">
        <f t="shared" si="204"/>
        <v/>
      </c>
      <c r="U312" s="385" t="str">
        <f t="shared" si="204"/>
        <v/>
      </c>
      <c r="V312" s="385" t="str">
        <f t="shared" si="204"/>
        <v/>
      </c>
      <c r="W312" s="385" t="str">
        <f t="shared" si="204"/>
        <v/>
      </c>
      <c r="X312" s="385" t="str">
        <f t="shared" si="204"/>
        <v/>
      </c>
      <c r="Y312" s="385" t="str">
        <f t="shared" si="204"/>
        <v/>
      </c>
      <c r="Z312" s="385" t="str">
        <f t="shared" si="204"/>
        <v/>
      </c>
      <c r="AA312" s="385" t="str">
        <f t="shared" si="204"/>
        <v/>
      </c>
      <c r="AB312" s="385" t="str">
        <f t="shared" si="204"/>
        <v/>
      </c>
      <c r="AC312" s="385" t="str">
        <f t="shared" si="204"/>
        <v/>
      </c>
      <c r="AD312" s="385" t="str">
        <f t="shared" si="204"/>
        <v/>
      </c>
      <c r="AE312" s="385" t="str">
        <f t="shared" si="204"/>
        <v/>
      </c>
      <c r="AF312" s="385" t="str">
        <f t="shared" si="204"/>
        <v/>
      </c>
      <c r="AG312" s="385" t="str">
        <f t="shared" si="204"/>
        <v/>
      </c>
    </row>
    <row r="313" spans="1:40" s="8" customFormat="1">
      <c r="A313" s="679"/>
      <c r="B313" s="681"/>
      <c r="C313" s="683"/>
      <c r="D313" s="33">
        <f t="shared" ref="D313:AG313" si="205">IF(G$81="","",G$81)</f>
        <v>2020</v>
      </c>
      <c r="E313" s="33">
        <f t="shared" si="205"/>
        <v>2021</v>
      </c>
      <c r="F313" s="33">
        <f t="shared" si="205"/>
        <v>2022</v>
      </c>
      <c r="G313" s="33">
        <f t="shared" si="205"/>
        <v>2023</v>
      </c>
      <c r="H313" s="33">
        <f t="shared" si="205"/>
        <v>2024</v>
      </c>
      <c r="I313" s="33">
        <f t="shared" si="205"/>
        <v>2025</v>
      </c>
      <c r="J313" s="33">
        <f t="shared" si="205"/>
        <v>2026</v>
      </c>
      <c r="K313" s="33">
        <f t="shared" si="205"/>
        <v>2027</v>
      </c>
      <c r="L313" s="33">
        <f t="shared" si="205"/>
        <v>2028</v>
      </c>
      <c r="M313" s="33">
        <f t="shared" si="205"/>
        <v>2029</v>
      </c>
      <c r="N313" s="33">
        <f t="shared" si="205"/>
        <v>2030</v>
      </c>
      <c r="O313" s="33">
        <f t="shared" si="205"/>
        <v>2031</v>
      </c>
      <c r="P313" s="33">
        <f t="shared" si="205"/>
        <v>2032</v>
      </c>
      <c r="Q313" s="33">
        <f t="shared" si="205"/>
        <v>2033</v>
      </c>
      <c r="R313" s="33">
        <f t="shared" si="205"/>
        <v>2034</v>
      </c>
      <c r="S313" s="33" t="str">
        <f t="shared" si="205"/>
        <v/>
      </c>
      <c r="T313" s="33" t="str">
        <f t="shared" si="205"/>
        <v/>
      </c>
      <c r="U313" s="33" t="str">
        <f t="shared" si="205"/>
        <v/>
      </c>
      <c r="V313" s="33" t="str">
        <f t="shared" si="205"/>
        <v/>
      </c>
      <c r="W313" s="33" t="str">
        <f t="shared" si="205"/>
        <v/>
      </c>
      <c r="X313" s="33" t="str">
        <f t="shared" si="205"/>
        <v/>
      </c>
      <c r="Y313" s="33" t="str">
        <f t="shared" si="205"/>
        <v/>
      </c>
      <c r="Z313" s="33" t="str">
        <f t="shared" si="205"/>
        <v/>
      </c>
      <c r="AA313" s="33" t="str">
        <f t="shared" si="205"/>
        <v/>
      </c>
      <c r="AB313" s="33" t="str">
        <f t="shared" si="205"/>
        <v/>
      </c>
      <c r="AC313" s="33" t="str">
        <f t="shared" si="205"/>
        <v/>
      </c>
      <c r="AD313" s="33" t="str">
        <f t="shared" si="205"/>
        <v/>
      </c>
      <c r="AE313" s="33" t="str">
        <f t="shared" si="205"/>
        <v/>
      </c>
      <c r="AF313" s="33" t="str">
        <f t="shared" si="205"/>
        <v/>
      </c>
      <c r="AG313" s="33" t="str">
        <f t="shared" si="205"/>
        <v/>
      </c>
    </row>
    <row r="314" spans="1:40" s="70" customFormat="1">
      <c r="A314" s="100">
        <v>1</v>
      </c>
      <c r="B314" s="200" t="s">
        <v>452</v>
      </c>
      <c r="C314" s="274" t="s">
        <v>1</v>
      </c>
      <c r="D314" s="389" t="str">
        <f>IF(G$80="","",IF(Dane!D236="","",Dane!D236))</f>
        <v/>
      </c>
      <c r="E314" s="389" t="str">
        <f>IF(H$80="","",IF(Dane!E236="","",Dane!E236))</f>
        <v/>
      </c>
      <c r="F314" s="389" t="str">
        <f>IF(I$80="","",IF(Dane!F236="","",Dane!F236))</f>
        <v/>
      </c>
      <c r="G314" s="389" t="str">
        <f>IF(J$80="","",IF(Dane!G236="","",Dane!G236))</f>
        <v/>
      </c>
      <c r="H314" s="389" t="str">
        <f>IF(K$80="","",IF(Dane!H236="","",Dane!H236))</f>
        <v/>
      </c>
      <c r="I314" s="389" t="str">
        <f>IF(L$80="","",IF(Dane!I236="","",Dane!I236))</f>
        <v/>
      </c>
      <c r="J314" s="389" t="str">
        <f>IF(M$80="","",IF(Dane!J236="","",Dane!J236))</f>
        <v/>
      </c>
      <c r="K314" s="389" t="str">
        <f>IF(N$80="","",IF(Dane!K236="","",Dane!K236))</f>
        <v/>
      </c>
      <c r="L314" s="389" t="str">
        <f>IF(O$80="","",IF(Dane!L236="","",Dane!L236))</f>
        <v/>
      </c>
      <c r="M314" s="389" t="str">
        <f>IF(P$80="","",IF(Dane!M236="","",Dane!M236))</f>
        <v/>
      </c>
      <c r="N314" s="389" t="str">
        <f>IF(Q$80="","",IF(Dane!N236="","",Dane!N236))</f>
        <v/>
      </c>
      <c r="O314" s="389" t="str">
        <f>IF(R$80="","",IF(Dane!O236="","",Dane!O236))</f>
        <v/>
      </c>
      <c r="P314" s="389" t="str">
        <f>IF(S$80="","",IF(Dane!P236="","",Dane!P236))</f>
        <v/>
      </c>
      <c r="Q314" s="389" t="str">
        <f>IF(T$80="","",IF(Dane!Q236="","",Dane!Q236))</f>
        <v/>
      </c>
      <c r="R314" s="389" t="str">
        <f>IF(U$80="","",IF(Dane!R236="","",Dane!R236))</f>
        <v/>
      </c>
      <c r="S314" s="389" t="str">
        <f>IF(V$80="","",IF(Dane!S236="","",Dane!S236))</f>
        <v/>
      </c>
      <c r="T314" s="389" t="str">
        <f>IF(W$80="","",IF(Dane!T236="","",Dane!T236))</f>
        <v/>
      </c>
      <c r="U314" s="389" t="str">
        <f>IF(X$80="","",IF(Dane!U236="","",Dane!U236))</f>
        <v/>
      </c>
      <c r="V314" s="389" t="str">
        <f>IF(Y$80="","",IF(Dane!V236="","",Dane!V236))</f>
        <v/>
      </c>
      <c r="W314" s="389" t="str">
        <f>IF(Z$80="","",IF(Dane!W236="","",Dane!W236))</f>
        <v/>
      </c>
      <c r="X314" s="389" t="str">
        <f>IF(AA$80="","",IF(Dane!X236="","",Dane!X236))</f>
        <v/>
      </c>
      <c r="Y314" s="389" t="str">
        <f>IF(AB$80="","",IF(Dane!Y236="","",Dane!Y236))</f>
        <v/>
      </c>
      <c r="Z314" s="389" t="str">
        <f>IF(AC$80="","",IF(Dane!Z236="","",Dane!Z236))</f>
        <v/>
      </c>
      <c r="AA314" s="389" t="str">
        <f>IF(AD$80="","",IF(Dane!AA236="","",Dane!AA236))</f>
        <v/>
      </c>
      <c r="AB314" s="389" t="str">
        <f>IF(AE$80="","",IF(Dane!AB236="","",Dane!AB236))</f>
        <v/>
      </c>
      <c r="AC314" s="389" t="str">
        <f>IF(AF$80="","",IF(Dane!AC236="","",Dane!AC236))</f>
        <v/>
      </c>
      <c r="AD314" s="389" t="str">
        <f>IF(AG$80="","",IF(Dane!AD236="","",Dane!AD236))</f>
        <v/>
      </c>
      <c r="AE314" s="389" t="str">
        <f>IF(AH$80="","",IF(Dane!AE236="","",Dane!AE236))</f>
        <v/>
      </c>
      <c r="AF314" s="389" t="str">
        <f>IF(AI$80="","",IF(Dane!AF236="","",Dane!AF236))</f>
        <v/>
      </c>
      <c r="AG314" s="389" t="str">
        <f>IF(AJ$80="","",IF(Dane!AG236="","",Dane!AG236))</f>
        <v/>
      </c>
      <c r="AH314" s="98"/>
      <c r="AI314" s="99"/>
      <c r="AJ314" s="98"/>
      <c r="AN314" s="75"/>
    </row>
    <row r="315" spans="1:40" s="70" customFormat="1">
      <c r="A315" s="94">
        <v>2</v>
      </c>
      <c r="B315" s="204" t="s">
        <v>453</v>
      </c>
      <c r="C315" s="275" t="s">
        <v>1</v>
      </c>
      <c r="D315" s="89" t="str">
        <f>IF(G$80="","",IF(Dane!D237="","",Dane!D237))</f>
        <v/>
      </c>
      <c r="E315" s="89" t="str">
        <f>IF(H$80="","",IF(Dane!E237="","",Dane!E237))</f>
        <v/>
      </c>
      <c r="F315" s="89" t="str">
        <f>IF(I$80="","",IF(Dane!F237="","",Dane!F237))</f>
        <v/>
      </c>
      <c r="G315" s="89" t="str">
        <f>IF(J$80="","",IF(Dane!G237="","",Dane!G237))</f>
        <v/>
      </c>
      <c r="H315" s="89" t="str">
        <f>IF(K$80="","",IF(Dane!H237="","",Dane!H237))</f>
        <v/>
      </c>
      <c r="I315" s="89" t="str">
        <f>IF(L$80="","",IF(Dane!I237="","",Dane!I237))</f>
        <v/>
      </c>
      <c r="J315" s="89" t="str">
        <f>IF(M$80="","",IF(Dane!J237="","",Dane!J237))</f>
        <v/>
      </c>
      <c r="K315" s="89" t="str">
        <f>IF(N$80="","",IF(Dane!K237="","",Dane!K237))</f>
        <v/>
      </c>
      <c r="L315" s="89" t="str">
        <f>IF(O$80="","",IF(Dane!L237="","",Dane!L237))</f>
        <v/>
      </c>
      <c r="M315" s="89" t="str">
        <f>IF(P$80="","",IF(Dane!M237="","",Dane!M237))</f>
        <v/>
      </c>
      <c r="N315" s="89" t="str">
        <f>IF(Q$80="","",IF(Dane!N237="","",Dane!N237))</f>
        <v/>
      </c>
      <c r="O315" s="89" t="str">
        <f>IF(R$80="","",IF(Dane!O237="","",Dane!O237))</f>
        <v/>
      </c>
      <c r="P315" s="89" t="str">
        <f>IF(S$80="","",IF(Dane!P237="","",Dane!P237))</f>
        <v/>
      </c>
      <c r="Q315" s="89" t="str">
        <f>IF(T$80="","",IF(Dane!Q237="","",Dane!Q237))</f>
        <v/>
      </c>
      <c r="R315" s="89" t="str">
        <f>IF(U$80="","",IF(Dane!R237="","",Dane!R237))</f>
        <v/>
      </c>
      <c r="S315" s="89" t="str">
        <f>IF(V$80="","",IF(Dane!S237="","",Dane!S237))</f>
        <v/>
      </c>
      <c r="T315" s="89" t="str">
        <f>IF(W$80="","",IF(Dane!T237="","",Dane!T237))</f>
        <v/>
      </c>
      <c r="U315" s="89" t="str">
        <f>IF(X$80="","",IF(Dane!U237="","",Dane!U237))</f>
        <v/>
      </c>
      <c r="V315" s="89" t="str">
        <f>IF(Y$80="","",IF(Dane!V237="","",Dane!V237))</f>
        <v/>
      </c>
      <c r="W315" s="89" t="str">
        <f>IF(Z$80="","",IF(Dane!W237="","",Dane!W237))</f>
        <v/>
      </c>
      <c r="X315" s="89" t="str">
        <f>IF(AA$80="","",IF(Dane!X237="","",Dane!X237))</f>
        <v/>
      </c>
      <c r="Y315" s="89" t="str">
        <f>IF(AB$80="","",IF(Dane!Y237="","",Dane!Y237))</f>
        <v/>
      </c>
      <c r="Z315" s="89" t="str">
        <f>IF(AC$80="","",IF(Dane!Z237="","",Dane!Z237))</f>
        <v/>
      </c>
      <c r="AA315" s="89" t="str">
        <f>IF(AD$80="","",IF(Dane!AA237="","",Dane!AA237))</f>
        <v/>
      </c>
      <c r="AB315" s="89" t="str">
        <f>IF(AE$80="","",IF(Dane!AB237="","",Dane!AB237))</f>
        <v/>
      </c>
      <c r="AC315" s="89" t="str">
        <f>IF(AF$80="","",IF(Dane!AC237="","",Dane!AC237))</f>
        <v/>
      </c>
      <c r="AD315" s="89" t="str">
        <f>IF(AG$80="","",IF(Dane!AD237="","",Dane!AD237))</f>
        <v/>
      </c>
      <c r="AE315" s="89" t="str">
        <f>IF(AH$80="","",IF(Dane!AE237="","",Dane!AE237))</f>
        <v/>
      </c>
      <c r="AF315" s="89" t="str">
        <f>IF(AI$80="","",IF(Dane!AF237="","",Dane!AF237))</f>
        <v/>
      </c>
      <c r="AG315" s="89" t="str">
        <f>IF(AJ$80="","",IF(Dane!AG237="","",Dane!AG237))</f>
        <v/>
      </c>
      <c r="AH315" s="98"/>
      <c r="AI315" s="99"/>
      <c r="AJ315" s="98"/>
      <c r="AN315" s="75"/>
    </row>
    <row r="316" spans="1:40" s="70" customFormat="1">
      <c r="A316" s="94">
        <v>3</v>
      </c>
      <c r="B316" s="204" t="s">
        <v>454</v>
      </c>
      <c r="C316" s="275" t="s">
        <v>1</v>
      </c>
      <c r="D316" s="89" t="str">
        <f>IF(G$80="","",IF(Dane!D238="","",Dane!D238))</f>
        <v/>
      </c>
      <c r="E316" s="89" t="str">
        <f>IF(H$80="","",IF(Dane!E238="","",Dane!E238))</f>
        <v/>
      </c>
      <c r="F316" s="89" t="str">
        <f>IF(I$80="","",IF(Dane!F238="","",Dane!F238))</f>
        <v/>
      </c>
      <c r="G316" s="89" t="str">
        <f>IF(J$80="","",IF(Dane!G238="","",Dane!G238))</f>
        <v/>
      </c>
      <c r="H316" s="89" t="str">
        <f>IF(K$80="","",IF(Dane!H238="","",Dane!H238))</f>
        <v/>
      </c>
      <c r="I316" s="89" t="str">
        <f>IF(L$80="","",IF(Dane!I238="","",Dane!I238))</f>
        <v/>
      </c>
      <c r="J316" s="89" t="str">
        <f>IF(M$80="","",IF(Dane!J238="","",Dane!J238))</f>
        <v/>
      </c>
      <c r="K316" s="89" t="str">
        <f>IF(N$80="","",IF(Dane!K238="","",Dane!K238))</f>
        <v/>
      </c>
      <c r="L316" s="89" t="str">
        <f>IF(O$80="","",IF(Dane!L238="","",Dane!L238))</f>
        <v/>
      </c>
      <c r="M316" s="89" t="str">
        <f>IF(P$80="","",IF(Dane!M238="","",Dane!M238))</f>
        <v/>
      </c>
      <c r="N316" s="89" t="str">
        <f>IF(Q$80="","",IF(Dane!N238="","",Dane!N238))</f>
        <v/>
      </c>
      <c r="O316" s="89" t="str">
        <f>IF(R$80="","",IF(Dane!O238="","",Dane!O238))</f>
        <v/>
      </c>
      <c r="P316" s="89" t="str">
        <f>IF(S$80="","",IF(Dane!P238="","",Dane!P238))</f>
        <v/>
      </c>
      <c r="Q316" s="89" t="str">
        <f>IF(T$80="","",IF(Dane!Q238="","",Dane!Q238))</f>
        <v/>
      </c>
      <c r="R316" s="89" t="str">
        <f>IF(U$80="","",IF(Dane!R238="","",Dane!R238))</f>
        <v/>
      </c>
      <c r="S316" s="89" t="str">
        <f>IF(V$80="","",IF(Dane!S238="","",Dane!S238))</f>
        <v/>
      </c>
      <c r="T316" s="89" t="str">
        <f>IF(W$80="","",IF(Dane!T238="","",Dane!T238))</f>
        <v/>
      </c>
      <c r="U316" s="89" t="str">
        <f>IF(X$80="","",IF(Dane!U238="","",Dane!U238))</f>
        <v/>
      </c>
      <c r="V316" s="89" t="str">
        <f>IF(Y$80="","",IF(Dane!V238="","",Dane!V238))</f>
        <v/>
      </c>
      <c r="W316" s="89" t="str">
        <f>IF(Z$80="","",IF(Dane!W238="","",Dane!W238))</f>
        <v/>
      </c>
      <c r="X316" s="89" t="str">
        <f>IF(AA$80="","",IF(Dane!X238="","",Dane!X238))</f>
        <v/>
      </c>
      <c r="Y316" s="89" t="str">
        <f>IF(AB$80="","",IF(Dane!Y238="","",Dane!Y238))</f>
        <v/>
      </c>
      <c r="Z316" s="89" t="str">
        <f>IF(AC$80="","",IF(Dane!Z238="","",Dane!Z238))</f>
        <v/>
      </c>
      <c r="AA316" s="89" t="str">
        <f>IF(AD$80="","",IF(Dane!AA238="","",Dane!AA238))</f>
        <v/>
      </c>
      <c r="AB316" s="89" t="str">
        <f>IF(AE$80="","",IF(Dane!AB238="","",Dane!AB238))</f>
        <v/>
      </c>
      <c r="AC316" s="89" t="str">
        <f>IF(AF$80="","",IF(Dane!AC238="","",Dane!AC238))</f>
        <v/>
      </c>
      <c r="AD316" s="89" t="str">
        <f>IF(AG$80="","",IF(Dane!AD238="","",Dane!AD238))</f>
        <v/>
      </c>
      <c r="AE316" s="89" t="str">
        <f>IF(AH$80="","",IF(Dane!AE238="","",Dane!AE238))</f>
        <v/>
      </c>
      <c r="AF316" s="89" t="str">
        <f>IF(AI$80="","",IF(Dane!AF238="","",Dane!AF238))</f>
        <v/>
      </c>
      <c r="AG316" s="89" t="str">
        <f>IF(AJ$80="","",IF(Dane!AG238="","",Dane!AG238))</f>
        <v/>
      </c>
      <c r="AH316" s="98"/>
      <c r="AI316" s="99"/>
      <c r="AJ316" s="98"/>
      <c r="AN316" s="75"/>
    </row>
    <row r="317" spans="1:40" s="69" customFormat="1">
      <c r="A317" s="406">
        <v>4</v>
      </c>
      <c r="B317" s="407" t="s">
        <v>229</v>
      </c>
      <c r="C317" s="114" t="s">
        <v>4</v>
      </c>
      <c r="D317" s="409" t="str">
        <f>IF(G$80="","",IF(D$304=0,"Nie dotyczy",SUM(D$314:D$316)/D$304))</f>
        <v>Nie dotyczy</v>
      </c>
      <c r="E317" s="409" t="str">
        <f t="shared" ref="E317:AG317" si="206">IF(H$80="","",IF(E$304=0,"Nie dotyczy",SUM(E$314:E$316)/E$304))</f>
        <v>Nie dotyczy</v>
      </c>
      <c r="F317" s="409" t="str">
        <f t="shared" si="206"/>
        <v>Nie dotyczy</v>
      </c>
      <c r="G317" s="409" t="str">
        <f t="shared" si="206"/>
        <v>Nie dotyczy</v>
      </c>
      <c r="H317" s="409" t="str">
        <f t="shared" si="206"/>
        <v>Nie dotyczy</v>
      </c>
      <c r="I317" s="409" t="str">
        <f t="shared" si="206"/>
        <v>Nie dotyczy</v>
      </c>
      <c r="J317" s="409" t="str">
        <f t="shared" si="206"/>
        <v>Nie dotyczy</v>
      </c>
      <c r="K317" s="409" t="str">
        <f t="shared" si="206"/>
        <v>Nie dotyczy</v>
      </c>
      <c r="L317" s="409" t="str">
        <f t="shared" si="206"/>
        <v>Nie dotyczy</v>
      </c>
      <c r="M317" s="409" t="str">
        <f t="shared" si="206"/>
        <v>Nie dotyczy</v>
      </c>
      <c r="N317" s="409" t="str">
        <f t="shared" si="206"/>
        <v>Nie dotyczy</v>
      </c>
      <c r="O317" s="409" t="str">
        <f t="shared" si="206"/>
        <v>Nie dotyczy</v>
      </c>
      <c r="P317" s="409" t="str">
        <f t="shared" si="206"/>
        <v>Nie dotyczy</v>
      </c>
      <c r="Q317" s="409" t="str">
        <f t="shared" si="206"/>
        <v>Nie dotyczy</v>
      </c>
      <c r="R317" s="409" t="str">
        <f t="shared" si="206"/>
        <v>Nie dotyczy</v>
      </c>
      <c r="S317" s="409" t="str">
        <f t="shared" si="206"/>
        <v/>
      </c>
      <c r="T317" s="409" t="str">
        <f t="shared" si="206"/>
        <v/>
      </c>
      <c r="U317" s="409" t="str">
        <f t="shared" si="206"/>
        <v/>
      </c>
      <c r="V317" s="409" t="str">
        <f t="shared" si="206"/>
        <v/>
      </c>
      <c r="W317" s="409" t="str">
        <f t="shared" si="206"/>
        <v/>
      </c>
      <c r="X317" s="409" t="str">
        <f t="shared" si="206"/>
        <v/>
      </c>
      <c r="Y317" s="409" t="str">
        <f t="shared" si="206"/>
        <v/>
      </c>
      <c r="Z317" s="409" t="str">
        <f t="shared" si="206"/>
        <v/>
      </c>
      <c r="AA317" s="409" t="str">
        <f t="shared" si="206"/>
        <v/>
      </c>
      <c r="AB317" s="409" t="str">
        <f t="shared" si="206"/>
        <v/>
      </c>
      <c r="AC317" s="409" t="str">
        <f t="shared" si="206"/>
        <v/>
      </c>
      <c r="AD317" s="409" t="str">
        <f t="shared" si="206"/>
        <v/>
      </c>
      <c r="AE317" s="409" t="str">
        <f t="shared" si="206"/>
        <v/>
      </c>
      <c r="AF317" s="409" t="str">
        <f t="shared" si="206"/>
        <v/>
      </c>
      <c r="AG317" s="409" t="str">
        <f t="shared" si="206"/>
        <v/>
      </c>
      <c r="AH317" s="150"/>
      <c r="AI317" s="151"/>
      <c r="AJ317" s="150"/>
      <c r="AN317" s="112"/>
    </row>
    <row r="318" spans="1:40" s="405" customFormat="1" ht="19.5" customHeight="1">
      <c r="A318" s="404"/>
      <c r="B318" s="405" t="s">
        <v>236</v>
      </c>
    </row>
    <row r="319" spans="1:40" s="8" customFormat="1">
      <c r="A319" s="678" t="s">
        <v>123</v>
      </c>
      <c r="B319" s="680" t="s">
        <v>237</v>
      </c>
      <c r="C319" s="682" t="s">
        <v>0</v>
      </c>
      <c r="D319" s="385" t="str">
        <f t="shared" ref="D319:AG319" si="207">IF(G$80="","",G$80)</f>
        <v>Faza inwest.</v>
      </c>
      <c r="E319" s="385" t="str">
        <f t="shared" si="207"/>
        <v>Faza inwest.</v>
      </c>
      <c r="F319" s="385" t="str">
        <f t="shared" si="207"/>
        <v>Faza oper.</v>
      </c>
      <c r="G319" s="385" t="str">
        <f t="shared" si="207"/>
        <v>Faza oper.</v>
      </c>
      <c r="H319" s="385" t="str">
        <f t="shared" si="207"/>
        <v>Faza oper.</v>
      </c>
      <c r="I319" s="385" t="str">
        <f t="shared" si="207"/>
        <v>Faza oper.</v>
      </c>
      <c r="J319" s="385" t="str">
        <f t="shared" si="207"/>
        <v>Faza oper.</v>
      </c>
      <c r="K319" s="385" t="str">
        <f t="shared" si="207"/>
        <v>Faza oper.</v>
      </c>
      <c r="L319" s="385" t="str">
        <f t="shared" si="207"/>
        <v>Faza oper.</v>
      </c>
      <c r="M319" s="385" t="str">
        <f t="shared" si="207"/>
        <v>Faza oper.</v>
      </c>
      <c r="N319" s="385" t="str">
        <f t="shared" si="207"/>
        <v>Faza oper.</v>
      </c>
      <c r="O319" s="385" t="str">
        <f t="shared" si="207"/>
        <v>Faza oper.</v>
      </c>
      <c r="P319" s="385" t="str">
        <f t="shared" si="207"/>
        <v>Faza oper.</v>
      </c>
      <c r="Q319" s="385" t="str">
        <f t="shared" si="207"/>
        <v>Faza oper.</v>
      </c>
      <c r="R319" s="385" t="str">
        <f t="shared" si="207"/>
        <v>Faza oper.</v>
      </c>
      <c r="S319" s="385" t="str">
        <f t="shared" si="207"/>
        <v/>
      </c>
      <c r="T319" s="385" t="str">
        <f t="shared" si="207"/>
        <v/>
      </c>
      <c r="U319" s="385" t="str">
        <f t="shared" si="207"/>
        <v/>
      </c>
      <c r="V319" s="385" t="str">
        <f t="shared" si="207"/>
        <v/>
      </c>
      <c r="W319" s="385" t="str">
        <f t="shared" si="207"/>
        <v/>
      </c>
      <c r="X319" s="385" t="str">
        <f t="shared" si="207"/>
        <v/>
      </c>
      <c r="Y319" s="385" t="str">
        <f t="shared" si="207"/>
        <v/>
      </c>
      <c r="Z319" s="385" t="str">
        <f t="shared" si="207"/>
        <v/>
      </c>
      <c r="AA319" s="385" t="str">
        <f t="shared" si="207"/>
        <v/>
      </c>
      <c r="AB319" s="385" t="str">
        <f t="shared" si="207"/>
        <v/>
      </c>
      <c r="AC319" s="385" t="str">
        <f t="shared" si="207"/>
        <v/>
      </c>
      <c r="AD319" s="385" t="str">
        <f t="shared" si="207"/>
        <v/>
      </c>
      <c r="AE319" s="385" t="str">
        <f t="shared" si="207"/>
        <v/>
      </c>
      <c r="AF319" s="385" t="str">
        <f t="shared" si="207"/>
        <v/>
      </c>
      <c r="AG319" s="385" t="str">
        <f t="shared" si="207"/>
        <v/>
      </c>
    </row>
    <row r="320" spans="1:40" s="8" customFormat="1">
      <c r="A320" s="679"/>
      <c r="B320" s="681"/>
      <c r="C320" s="683"/>
      <c r="D320" s="33">
        <f t="shared" ref="D320:AG320" si="208">IF(G$81="","",G$81)</f>
        <v>2020</v>
      </c>
      <c r="E320" s="33">
        <f t="shared" si="208"/>
        <v>2021</v>
      </c>
      <c r="F320" s="33">
        <f t="shared" si="208"/>
        <v>2022</v>
      </c>
      <c r="G320" s="33">
        <f t="shared" si="208"/>
        <v>2023</v>
      </c>
      <c r="H320" s="33">
        <f t="shared" si="208"/>
        <v>2024</v>
      </c>
      <c r="I320" s="33">
        <f t="shared" si="208"/>
        <v>2025</v>
      </c>
      <c r="J320" s="33">
        <f t="shared" si="208"/>
        <v>2026</v>
      </c>
      <c r="K320" s="33">
        <f t="shared" si="208"/>
        <v>2027</v>
      </c>
      <c r="L320" s="33">
        <f t="shared" si="208"/>
        <v>2028</v>
      </c>
      <c r="M320" s="33">
        <f t="shared" si="208"/>
        <v>2029</v>
      </c>
      <c r="N320" s="33">
        <f t="shared" si="208"/>
        <v>2030</v>
      </c>
      <c r="O320" s="33">
        <f t="shared" si="208"/>
        <v>2031</v>
      </c>
      <c r="P320" s="33">
        <f t="shared" si="208"/>
        <v>2032</v>
      </c>
      <c r="Q320" s="33">
        <f t="shared" si="208"/>
        <v>2033</v>
      </c>
      <c r="R320" s="33">
        <f t="shared" si="208"/>
        <v>2034</v>
      </c>
      <c r="S320" s="33" t="str">
        <f t="shared" si="208"/>
        <v/>
      </c>
      <c r="T320" s="33" t="str">
        <f t="shared" si="208"/>
        <v/>
      </c>
      <c r="U320" s="33" t="str">
        <f t="shared" si="208"/>
        <v/>
      </c>
      <c r="V320" s="33" t="str">
        <f t="shared" si="208"/>
        <v/>
      </c>
      <c r="W320" s="33" t="str">
        <f t="shared" si="208"/>
        <v/>
      </c>
      <c r="X320" s="33" t="str">
        <f t="shared" si="208"/>
        <v/>
      </c>
      <c r="Y320" s="33" t="str">
        <f t="shared" si="208"/>
        <v/>
      </c>
      <c r="Z320" s="33" t="str">
        <f t="shared" si="208"/>
        <v/>
      </c>
      <c r="AA320" s="33" t="str">
        <f t="shared" si="208"/>
        <v/>
      </c>
      <c r="AB320" s="33" t="str">
        <f t="shared" si="208"/>
        <v/>
      </c>
      <c r="AC320" s="33" t="str">
        <f t="shared" si="208"/>
        <v/>
      </c>
      <c r="AD320" s="33" t="str">
        <f t="shared" si="208"/>
        <v/>
      </c>
      <c r="AE320" s="33" t="str">
        <f t="shared" si="208"/>
        <v/>
      </c>
      <c r="AF320" s="33" t="str">
        <f t="shared" si="208"/>
        <v/>
      </c>
      <c r="AG320" s="33" t="str">
        <f t="shared" si="208"/>
        <v/>
      </c>
    </row>
    <row r="321" spans="1:40" s="70" customFormat="1">
      <c r="A321" s="100">
        <v>1</v>
      </c>
      <c r="B321" s="82" t="s">
        <v>231</v>
      </c>
      <c r="C321" s="101" t="s">
        <v>232</v>
      </c>
      <c r="D321" s="102" t="str">
        <f t="shared" ref="D321:AG321" si="209">IF(G$80="","",IF(D$36="","",HLOOKUP(D$320,$D$30:$AS$36,7,FALSE)))</f>
        <v/>
      </c>
      <c r="E321" s="102" t="str">
        <f t="shared" si="209"/>
        <v/>
      </c>
      <c r="F321" s="102" t="str">
        <f t="shared" si="209"/>
        <v/>
      </c>
      <c r="G321" s="102" t="str">
        <f t="shared" si="209"/>
        <v/>
      </c>
      <c r="H321" s="102" t="str">
        <f t="shared" si="209"/>
        <v/>
      </c>
      <c r="I321" s="102" t="str">
        <f t="shared" si="209"/>
        <v/>
      </c>
      <c r="J321" s="102" t="str">
        <f t="shared" si="209"/>
        <v/>
      </c>
      <c r="K321" s="102" t="str">
        <f t="shared" si="209"/>
        <v/>
      </c>
      <c r="L321" s="102" t="str">
        <f t="shared" si="209"/>
        <v/>
      </c>
      <c r="M321" s="102" t="str">
        <f t="shared" si="209"/>
        <v/>
      </c>
      <c r="N321" s="102" t="str">
        <f t="shared" si="209"/>
        <v/>
      </c>
      <c r="O321" s="102" t="str">
        <f t="shared" si="209"/>
        <v/>
      </c>
      <c r="P321" s="102" t="str">
        <f t="shared" si="209"/>
        <v/>
      </c>
      <c r="Q321" s="102" t="str">
        <f t="shared" si="209"/>
        <v/>
      </c>
      <c r="R321" s="102" t="str">
        <f t="shared" si="209"/>
        <v/>
      </c>
      <c r="S321" s="102" t="str">
        <f t="shared" si="209"/>
        <v/>
      </c>
      <c r="T321" s="102" t="str">
        <f t="shared" si="209"/>
        <v/>
      </c>
      <c r="U321" s="102" t="str">
        <f t="shared" si="209"/>
        <v/>
      </c>
      <c r="V321" s="102" t="str">
        <f t="shared" si="209"/>
        <v/>
      </c>
      <c r="W321" s="102" t="str">
        <f t="shared" si="209"/>
        <v/>
      </c>
      <c r="X321" s="102" t="str">
        <f t="shared" si="209"/>
        <v/>
      </c>
      <c r="Y321" s="102" t="str">
        <f t="shared" si="209"/>
        <v/>
      </c>
      <c r="Z321" s="102" t="str">
        <f t="shared" si="209"/>
        <v/>
      </c>
      <c r="AA321" s="102" t="str">
        <f t="shared" si="209"/>
        <v/>
      </c>
      <c r="AB321" s="102" t="str">
        <f t="shared" si="209"/>
        <v/>
      </c>
      <c r="AC321" s="102" t="str">
        <f t="shared" si="209"/>
        <v/>
      </c>
      <c r="AD321" s="102" t="str">
        <f t="shared" si="209"/>
        <v/>
      </c>
      <c r="AE321" s="102" t="str">
        <f t="shared" si="209"/>
        <v/>
      </c>
      <c r="AF321" s="102" t="str">
        <f t="shared" si="209"/>
        <v/>
      </c>
      <c r="AG321" s="102" t="str">
        <f t="shared" si="209"/>
        <v/>
      </c>
      <c r="AH321" s="98"/>
      <c r="AI321" s="99"/>
      <c r="AJ321" s="98"/>
      <c r="AN321" s="75"/>
    </row>
    <row r="322" spans="1:40" s="70" customFormat="1">
      <c r="A322" s="94" t="s">
        <v>35</v>
      </c>
      <c r="B322" s="86" t="s">
        <v>230</v>
      </c>
      <c r="C322" s="103" t="s">
        <v>233</v>
      </c>
      <c r="D322" s="104" t="str">
        <f>IF(D$321="","",12*0.03*D$321)</f>
        <v/>
      </c>
      <c r="E322" s="104" t="str">
        <f t="shared" ref="E322:AG322" si="210">IF(E$321="","",12*0.03*E$321)</f>
        <v/>
      </c>
      <c r="F322" s="104" t="str">
        <f t="shared" si="210"/>
        <v/>
      </c>
      <c r="G322" s="104" t="str">
        <f t="shared" si="210"/>
        <v/>
      </c>
      <c r="H322" s="104" t="str">
        <f t="shared" si="210"/>
        <v/>
      </c>
      <c r="I322" s="104" t="str">
        <f t="shared" si="210"/>
        <v/>
      </c>
      <c r="J322" s="104" t="str">
        <f t="shared" si="210"/>
        <v/>
      </c>
      <c r="K322" s="104" t="str">
        <f t="shared" si="210"/>
        <v/>
      </c>
      <c r="L322" s="104" t="str">
        <f t="shared" si="210"/>
        <v/>
      </c>
      <c r="M322" s="104" t="str">
        <f t="shared" si="210"/>
        <v/>
      </c>
      <c r="N322" s="104" t="str">
        <f t="shared" si="210"/>
        <v/>
      </c>
      <c r="O322" s="104" t="str">
        <f t="shared" si="210"/>
        <v/>
      </c>
      <c r="P322" s="104" t="str">
        <f t="shared" si="210"/>
        <v/>
      </c>
      <c r="Q322" s="104" t="str">
        <f t="shared" si="210"/>
        <v/>
      </c>
      <c r="R322" s="104" t="str">
        <f t="shared" si="210"/>
        <v/>
      </c>
      <c r="S322" s="104" t="str">
        <f t="shared" si="210"/>
        <v/>
      </c>
      <c r="T322" s="104" t="str">
        <f t="shared" si="210"/>
        <v/>
      </c>
      <c r="U322" s="104" t="str">
        <f t="shared" si="210"/>
        <v/>
      </c>
      <c r="V322" s="104" t="str">
        <f t="shared" si="210"/>
        <v/>
      </c>
      <c r="W322" s="104" t="str">
        <f t="shared" si="210"/>
        <v/>
      </c>
      <c r="X322" s="104" t="str">
        <f t="shared" si="210"/>
        <v/>
      </c>
      <c r="Y322" s="104" t="str">
        <f t="shared" si="210"/>
        <v/>
      </c>
      <c r="Z322" s="104" t="str">
        <f t="shared" si="210"/>
        <v/>
      </c>
      <c r="AA322" s="104" t="str">
        <f t="shared" si="210"/>
        <v/>
      </c>
      <c r="AB322" s="104" t="str">
        <f t="shared" si="210"/>
        <v/>
      </c>
      <c r="AC322" s="104" t="str">
        <f t="shared" si="210"/>
        <v/>
      </c>
      <c r="AD322" s="104" t="str">
        <f t="shared" si="210"/>
        <v/>
      </c>
      <c r="AE322" s="104" t="str">
        <f t="shared" si="210"/>
        <v/>
      </c>
      <c r="AF322" s="104" t="str">
        <f t="shared" si="210"/>
        <v/>
      </c>
      <c r="AG322" s="104" t="str">
        <f t="shared" si="210"/>
        <v/>
      </c>
      <c r="AH322" s="98"/>
      <c r="AI322" s="99"/>
      <c r="AJ322" s="98"/>
      <c r="AN322" s="75"/>
    </row>
    <row r="323" spans="1:40" s="70" customFormat="1">
      <c r="A323" s="94" t="s">
        <v>36</v>
      </c>
      <c r="B323" s="86" t="s">
        <v>234</v>
      </c>
      <c r="C323" s="103" t="s">
        <v>235</v>
      </c>
      <c r="D323" s="104" t="str">
        <f t="shared" ref="D323:AG323" si="211">IF(D$321="","",D$322/$E$27)</f>
        <v/>
      </c>
      <c r="E323" s="104" t="str">
        <f t="shared" si="211"/>
        <v/>
      </c>
      <c r="F323" s="104" t="str">
        <f t="shared" si="211"/>
        <v/>
      </c>
      <c r="G323" s="104" t="str">
        <f t="shared" si="211"/>
        <v/>
      </c>
      <c r="H323" s="104" t="str">
        <f t="shared" si="211"/>
        <v/>
      </c>
      <c r="I323" s="104" t="str">
        <f t="shared" si="211"/>
        <v/>
      </c>
      <c r="J323" s="104" t="str">
        <f t="shared" si="211"/>
        <v/>
      </c>
      <c r="K323" s="104" t="str">
        <f t="shared" si="211"/>
        <v/>
      </c>
      <c r="L323" s="104" t="str">
        <f t="shared" si="211"/>
        <v/>
      </c>
      <c r="M323" s="104" t="str">
        <f t="shared" si="211"/>
        <v/>
      </c>
      <c r="N323" s="104" t="str">
        <f t="shared" si="211"/>
        <v/>
      </c>
      <c r="O323" s="104" t="str">
        <f t="shared" si="211"/>
        <v/>
      </c>
      <c r="P323" s="104" t="str">
        <f t="shared" si="211"/>
        <v/>
      </c>
      <c r="Q323" s="104" t="str">
        <f t="shared" si="211"/>
        <v/>
      </c>
      <c r="R323" s="104" t="str">
        <f t="shared" si="211"/>
        <v/>
      </c>
      <c r="S323" s="104" t="str">
        <f t="shared" si="211"/>
        <v/>
      </c>
      <c r="T323" s="104" t="str">
        <f t="shared" si="211"/>
        <v/>
      </c>
      <c r="U323" s="104" t="str">
        <f t="shared" si="211"/>
        <v/>
      </c>
      <c r="V323" s="104" t="str">
        <f t="shared" si="211"/>
        <v/>
      </c>
      <c r="W323" s="104" t="str">
        <f t="shared" si="211"/>
        <v/>
      </c>
      <c r="X323" s="104" t="str">
        <f t="shared" si="211"/>
        <v/>
      </c>
      <c r="Y323" s="104" t="str">
        <f t="shared" si="211"/>
        <v/>
      </c>
      <c r="Z323" s="104" t="str">
        <f t="shared" si="211"/>
        <v/>
      </c>
      <c r="AA323" s="104" t="str">
        <f t="shared" si="211"/>
        <v/>
      </c>
      <c r="AB323" s="104" t="str">
        <f t="shared" si="211"/>
        <v/>
      </c>
      <c r="AC323" s="104" t="str">
        <f t="shared" si="211"/>
        <v/>
      </c>
      <c r="AD323" s="104" t="str">
        <f t="shared" si="211"/>
        <v/>
      </c>
      <c r="AE323" s="104" t="str">
        <f t="shared" si="211"/>
        <v/>
      </c>
      <c r="AF323" s="104" t="str">
        <f t="shared" si="211"/>
        <v/>
      </c>
      <c r="AG323" s="104" t="str">
        <f t="shared" si="211"/>
        <v/>
      </c>
      <c r="AH323" s="98"/>
      <c r="AI323" s="99"/>
      <c r="AJ323" s="98"/>
      <c r="AN323" s="75"/>
    </row>
    <row r="324" spans="1:40" s="70" customFormat="1">
      <c r="A324" s="94">
        <v>3</v>
      </c>
      <c r="B324" s="86" t="s">
        <v>238</v>
      </c>
      <c r="C324" s="103" t="s">
        <v>233</v>
      </c>
      <c r="D324" s="104" t="str">
        <f>IF(D$321="","",12*0.0075*D$321)</f>
        <v/>
      </c>
      <c r="E324" s="104" t="str">
        <f t="shared" ref="E324:AG324" si="212">IF(E$321="","",12*0.0075*E$321)</f>
        <v/>
      </c>
      <c r="F324" s="104" t="str">
        <f t="shared" si="212"/>
        <v/>
      </c>
      <c r="G324" s="104" t="str">
        <f t="shared" si="212"/>
        <v/>
      </c>
      <c r="H324" s="104" t="str">
        <f t="shared" si="212"/>
        <v/>
      </c>
      <c r="I324" s="104" t="str">
        <f t="shared" si="212"/>
        <v/>
      </c>
      <c r="J324" s="104" t="str">
        <f t="shared" si="212"/>
        <v/>
      </c>
      <c r="K324" s="104" t="str">
        <f t="shared" si="212"/>
        <v/>
      </c>
      <c r="L324" s="104" t="str">
        <f t="shared" si="212"/>
        <v/>
      </c>
      <c r="M324" s="104" t="str">
        <f t="shared" si="212"/>
        <v/>
      </c>
      <c r="N324" s="104" t="str">
        <f t="shared" si="212"/>
        <v/>
      </c>
      <c r="O324" s="104" t="str">
        <f t="shared" si="212"/>
        <v/>
      </c>
      <c r="P324" s="104" t="str">
        <f t="shared" si="212"/>
        <v/>
      </c>
      <c r="Q324" s="104" t="str">
        <f t="shared" si="212"/>
        <v/>
      </c>
      <c r="R324" s="104" t="str">
        <f t="shared" si="212"/>
        <v/>
      </c>
      <c r="S324" s="104" t="str">
        <f t="shared" si="212"/>
        <v/>
      </c>
      <c r="T324" s="104" t="str">
        <f t="shared" si="212"/>
        <v/>
      </c>
      <c r="U324" s="104" t="str">
        <f t="shared" si="212"/>
        <v/>
      </c>
      <c r="V324" s="104" t="str">
        <f t="shared" si="212"/>
        <v/>
      </c>
      <c r="W324" s="104" t="str">
        <f t="shared" si="212"/>
        <v/>
      </c>
      <c r="X324" s="104" t="str">
        <f t="shared" si="212"/>
        <v/>
      </c>
      <c r="Y324" s="104" t="str">
        <f t="shared" si="212"/>
        <v/>
      </c>
      <c r="Z324" s="104" t="str">
        <f t="shared" si="212"/>
        <v/>
      </c>
      <c r="AA324" s="104" t="str">
        <f t="shared" si="212"/>
        <v/>
      </c>
      <c r="AB324" s="104" t="str">
        <f t="shared" si="212"/>
        <v/>
      </c>
      <c r="AC324" s="104" t="str">
        <f t="shared" si="212"/>
        <v/>
      </c>
      <c r="AD324" s="104" t="str">
        <f t="shared" si="212"/>
        <v/>
      </c>
      <c r="AE324" s="104" t="str">
        <f t="shared" si="212"/>
        <v/>
      </c>
      <c r="AF324" s="104" t="str">
        <f t="shared" si="212"/>
        <v/>
      </c>
      <c r="AG324" s="104" t="str">
        <f t="shared" si="212"/>
        <v/>
      </c>
      <c r="AH324" s="98"/>
      <c r="AI324" s="99"/>
      <c r="AJ324" s="98"/>
      <c r="AN324" s="75"/>
    </row>
    <row r="325" spans="1:40" s="70" customFormat="1">
      <c r="A325" s="94" t="s">
        <v>18</v>
      </c>
      <c r="B325" s="106" t="s">
        <v>241</v>
      </c>
      <c r="C325" s="103" t="s">
        <v>233</v>
      </c>
      <c r="D325" s="104" t="str">
        <f t="shared" ref="D325:AG325" si="213">IF(D$321="","",12*0.1*D$321)</f>
        <v/>
      </c>
      <c r="E325" s="104" t="str">
        <f t="shared" si="213"/>
        <v/>
      </c>
      <c r="F325" s="104" t="str">
        <f t="shared" si="213"/>
        <v/>
      </c>
      <c r="G325" s="104" t="str">
        <f t="shared" si="213"/>
        <v/>
      </c>
      <c r="H325" s="104" t="str">
        <f t="shared" si="213"/>
        <v/>
      </c>
      <c r="I325" s="104" t="str">
        <f t="shared" si="213"/>
        <v/>
      </c>
      <c r="J325" s="104" t="str">
        <f t="shared" si="213"/>
        <v/>
      </c>
      <c r="K325" s="104" t="str">
        <f t="shared" si="213"/>
        <v/>
      </c>
      <c r="L325" s="104" t="str">
        <f t="shared" si="213"/>
        <v/>
      </c>
      <c r="M325" s="104" t="str">
        <f t="shared" si="213"/>
        <v/>
      </c>
      <c r="N325" s="104" t="str">
        <f t="shared" si="213"/>
        <v/>
      </c>
      <c r="O325" s="104" t="str">
        <f t="shared" si="213"/>
        <v/>
      </c>
      <c r="P325" s="104" t="str">
        <f t="shared" si="213"/>
        <v/>
      </c>
      <c r="Q325" s="104" t="str">
        <f t="shared" si="213"/>
        <v/>
      </c>
      <c r="R325" s="104" t="str">
        <f t="shared" si="213"/>
        <v/>
      </c>
      <c r="S325" s="104" t="str">
        <f t="shared" si="213"/>
        <v/>
      </c>
      <c r="T325" s="104" t="str">
        <f t="shared" si="213"/>
        <v/>
      </c>
      <c r="U325" s="104" t="str">
        <f t="shared" si="213"/>
        <v/>
      </c>
      <c r="V325" s="104" t="str">
        <f t="shared" si="213"/>
        <v/>
      </c>
      <c r="W325" s="104" t="str">
        <f t="shared" si="213"/>
        <v/>
      </c>
      <c r="X325" s="104" t="str">
        <f t="shared" si="213"/>
        <v/>
      </c>
      <c r="Y325" s="104" t="str">
        <f t="shared" si="213"/>
        <v/>
      </c>
      <c r="Z325" s="104" t="str">
        <f t="shared" si="213"/>
        <v/>
      </c>
      <c r="AA325" s="104" t="str">
        <f t="shared" si="213"/>
        <v/>
      </c>
      <c r="AB325" s="104" t="str">
        <f t="shared" si="213"/>
        <v/>
      </c>
      <c r="AC325" s="104" t="str">
        <f t="shared" si="213"/>
        <v/>
      </c>
      <c r="AD325" s="104" t="str">
        <f t="shared" si="213"/>
        <v/>
      </c>
      <c r="AE325" s="104" t="str">
        <f t="shared" si="213"/>
        <v/>
      </c>
      <c r="AF325" s="104" t="str">
        <f t="shared" si="213"/>
        <v/>
      </c>
      <c r="AG325" s="104" t="str">
        <f t="shared" si="213"/>
        <v/>
      </c>
      <c r="AH325" s="98"/>
      <c r="AI325" s="99"/>
      <c r="AJ325" s="98"/>
      <c r="AN325" s="75"/>
    </row>
    <row r="326" spans="1:40" s="70" customFormat="1" ht="20.399999999999999">
      <c r="A326" s="105" t="s">
        <v>19</v>
      </c>
      <c r="B326" s="95" t="s">
        <v>243</v>
      </c>
      <c r="C326" s="96" t="s">
        <v>242</v>
      </c>
      <c r="D326" s="97" t="str">
        <f t="shared" ref="D326:AG326" si="214">IF(D$321="","",D$325/($E$28/$E$29))</f>
        <v/>
      </c>
      <c r="E326" s="97" t="str">
        <f t="shared" si="214"/>
        <v/>
      </c>
      <c r="F326" s="97" t="str">
        <f t="shared" si="214"/>
        <v/>
      </c>
      <c r="G326" s="97" t="str">
        <f t="shared" si="214"/>
        <v/>
      </c>
      <c r="H326" s="97" t="str">
        <f t="shared" si="214"/>
        <v/>
      </c>
      <c r="I326" s="97" t="str">
        <f t="shared" si="214"/>
        <v/>
      </c>
      <c r="J326" s="97" t="str">
        <f t="shared" si="214"/>
        <v/>
      </c>
      <c r="K326" s="97" t="str">
        <f t="shared" si="214"/>
        <v/>
      </c>
      <c r="L326" s="97" t="str">
        <f t="shared" si="214"/>
        <v/>
      </c>
      <c r="M326" s="97" t="str">
        <f t="shared" si="214"/>
        <v/>
      </c>
      <c r="N326" s="97" t="str">
        <f t="shared" si="214"/>
        <v/>
      </c>
      <c r="O326" s="97" t="str">
        <f t="shared" si="214"/>
        <v/>
      </c>
      <c r="P326" s="97" t="str">
        <f t="shared" si="214"/>
        <v/>
      </c>
      <c r="Q326" s="97" t="str">
        <f t="shared" si="214"/>
        <v/>
      </c>
      <c r="R326" s="97" t="str">
        <f t="shared" si="214"/>
        <v/>
      </c>
      <c r="S326" s="97" t="str">
        <f t="shared" si="214"/>
        <v/>
      </c>
      <c r="T326" s="97" t="str">
        <f t="shared" si="214"/>
        <v/>
      </c>
      <c r="U326" s="97" t="str">
        <f t="shared" si="214"/>
        <v/>
      </c>
      <c r="V326" s="97" t="str">
        <f t="shared" si="214"/>
        <v/>
      </c>
      <c r="W326" s="97" t="str">
        <f t="shared" si="214"/>
        <v/>
      </c>
      <c r="X326" s="97" t="str">
        <f t="shared" si="214"/>
        <v/>
      </c>
      <c r="Y326" s="97" t="str">
        <f t="shared" si="214"/>
        <v/>
      </c>
      <c r="Z326" s="97" t="str">
        <f t="shared" si="214"/>
        <v/>
      </c>
      <c r="AA326" s="97" t="str">
        <f t="shared" si="214"/>
        <v/>
      </c>
      <c r="AB326" s="97" t="str">
        <f t="shared" si="214"/>
        <v/>
      </c>
      <c r="AC326" s="97" t="str">
        <f t="shared" si="214"/>
        <v/>
      </c>
      <c r="AD326" s="97" t="str">
        <f t="shared" si="214"/>
        <v/>
      </c>
      <c r="AE326" s="97" t="str">
        <f t="shared" si="214"/>
        <v/>
      </c>
      <c r="AF326" s="97" t="str">
        <f t="shared" si="214"/>
        <v/>
      </c>
      <c r="AG326" s="97" t="str">
        <f t="shared" si="214"/>
        <v/>
      </c>
      <c r="AH326" s="98"/>
      <c r="AI326" s="99"/>
      <c r="AJ326" s="98"/>
      <c r="AN326" s="75"/>
    </row>
    <row r="327" spans="1:40" s="69" customFormat="1">
      <c r="A327" s="406">
        <v>5</v>
      </c>
      <c r="B327" s="410" t="s">
        <v>455</v>
      </c>
      <c r="C327" s="408" t="s">
        <v>1</v>
      </c>
      <c r="D327" s="115" t="str">
        <f>IF(Dane!D242="","",Dane!D242)</f>
        <v/>
      </c>
      <c r="E327" s="115" t="str">
        <f>IF(Dane!E242="","",Dane!E242)</f>
        <v/>
      </c>
      <c r="F327" s="115" t="str">
        <f>IF(Dane!F242="","",Dane!F242)</f>
        <v/>
      </c>
      <c r="G327" s="115" t="str">
        <f>IF(Dane!G242="","",Dane!G242)</f>
        <v/>
      </c>
      <c r="H327" s="115" t="str">
        <f>IF(Dane!H242="","",Dane!H242)</f>
        <v/>
      </c>
      <c r="I327" s="115" t="str">
        <f>IF(Dane!I242="","",Dane!I242)</f>
        <v/>
      </c>
      <c r="J327" s="115" t="str">
        <f>IF(Dane!J242="","",Dane!J242)</f>
        <v/>
      </c>
      <c r="K327" s="115" t="str">
        <f>IF(Dane!K242="","",Dane!K242)</f>
        <v/>
      </c>
      <c r="L327" s="115" t="str">
        <f>IF(Dane!L242="","",Dane!L242)</f>
        <v/>
      </c>
      <c r="M327" s="115" t="str">
        <f>IF(Dane!M242="","",Dane!M242)</f>
        <v/>
      </c>
      <c r="N327" s="115" t="str">
        <f>IF(Dane!N242="","",Dane!N242)</f>
        <v/>
      </c>
      <c r="O327" s="115" t="str">
        <f>IF(Dane!O242="","",Dane!O242)</f>
        <v/>
      </c>
      <c r="P327" s="115" t="str">
        <f>IF(Dane!P242="","",Dane!P242)</f>
        <v/>
      </c>
      <c r="Q327" s="115" t="str">
        <f>IF(Dane!Q242="","",Dane!Q242)</f>
        <v/>
      </c>
      <c r="R327" s="115" t="str">
        <f>IF(Dane!R242="","",Dane!R242)</f>
        <v/>
      </c>
      <c r="S327" s="115" t="str">
        <f>IF(Dane!S242="","",Dane!S242)</f>
        <v/>
      </c>
      <c r="T327" s="115" t="str">
        <f>IF(Dane!T242="","",Dane!T242)</f>
        <v/>
      </c>
      <c r="U327" s="115" t="str">
        <f>IF(Dane!U242="","",Dane!U242)</f>
        <v/>
      </c>
      <c r="V327" s="115" t="str">
        <f>IF(Dane!V242="","",Dane!V242)</f>
        <v/>
      </c>
      <c r="W327" s="115" t="str">
        <f>IF(Dane!W242="","",Dane!W242)</f>
        <v/>
      </c>
      <c r="X327" s="115" t="str">
        <f>IF(Dane!X242="","",Dane!X242)</f>
        <v/>
      </c>
      <c r="Y327" s="115" t="str">
        <f>IF(Dane!Y242="","",Dane!Y242)</f>
        <v/>
      </c>
      <c r="Z327" s="115" t="str">
        <f>IF(Dane!Z242="","",Dane!Z242)</f>
        <v/>
      </c>
      <c r="AA327" s="115" t="str">
        <f>IF(Dane!AA242="","",Dane!AA242)</f>
        <v/>
      </c>
      <c r="AB327" s="115" t="str">
        <f>IF(Dane!AB242="","",Dane!AB242)</f>
        <v/>
      </c>
      <c r="AC327" s="115" t="str">
        <f>IF(Dane!AC242="","",Dane!AC242)</f>
        <v/>
      </c>
      <c r="AD327" s="115" t="str">
        <f>IF(Dane!AD242="","",Dane!AD242)</f>
        <v/>
      </c>
      <c r="AE327" s="115" t="str">
        <f>IF(Dane!AE242="","",Dane!AE242)</f>
        <v/>
      </c>
      <c r="AF327" s="115" t="str">
        <f>IF(Dane!AF242="","",Dane!AF242)</f>
        <v/>
      </c>
      <c r="AG327" s="115" t="str">
        <f>IF(Dane!AG242="","",Dane!AG242)</f>
        <v/>
      </c>
      <c r="AH327" s="150"/>
      <c r="AI327" s="151"/>
      <c r="AJ327" s="150"/>
      <c r="AN327" s="112"/>
    </row>
    <row r="328" spans="1:40" s="402" customFormat="1" ht="18" customHeight="1">
      <c r="A328" s="401" t="s">
        <v>244</v>
      </c>
      <c r="B328" s="402" t="s">
        <v>139</v>
      </c>
      <c r="H328" s="403"/>
    </row>
    <row r="329" spans="1:40" s="405" customFormat="1" ht="19.5" customHeight="1">
      <c r="A329" s="404"/>
      <c r="B329" s="405" t="s">
        <v>245</v>
      </c>
    </row>
    <row r="330" spans="1:40" s="8" customFormat="1">
      <c r="A330" s="678" t="s">
        <v>22</v>
      </c>
      <c r="B330" s="680" t="s">
        <v>247</v>
      </c>
      <c r="C330" s="682" t="s">
        <v>0</v>
      </c>
      <c r="D330" s="385" t="str">
        <f t="shared" ref="D330:AG330" si="215">IF(G$80="","",G$80)</f>
        <v>Faza inwest.</v>
      </c>
      <c r="E330" s="385" t="str">
        <f t="shared" si="215"/>
        <v>Faza inwest.</v>
      </c>
      <c r="F330" s="385" t="str">
        <f t="shared" si="215"/>
        <v>Faza oper.</v>
      </c>
      <c r="G330" s="385" t="str">
        <f t="shared" si="215"/>
        <v>Faza oper.</v>
      </c>
      <c r="H330" s="385" t="str">
        <f t="shared" si="215"/>
        <v>Faza oper.</v>
      </c>
      <c r="I330" s="385" t="str">
        <f t="shared" si="215"/>
        <v>Faza oper.</v>
      </c>
      <c r="J330" s="385" t="str">
        <f t="shared" si="215"/>
        <v>Faza oper.</v>
      </c>
      <c r="K330" s="385" t="str">
        <f t="shared" si="215"/>
        <v>Faza oper.</v>
      </c>
      <c r="L330" s="385" t="str">
        <f t="shared" si="215"/>
        <v>Faza oper.</v>
      </c>
      <c r="M330" s="385" t="str">
        <f t="shared" si="215"/>
        <v>Faza oper.</v>
      </c>
      <c r="N330" s="385" t="str">
        <f t="shared" si="215"/>
        <v>Faza oper.</v>
      </c>
      <c r="O330" s="385" t="str">
        <f t="shared" si="215"/>
        <v>Faza oper.</v>
      </c>
      <c r="P330" s="385" t="str">
        <f t="shared" si="215"/>
        <v>Faza oper.</v>
      </c>
      <c r="Q330" s="385" t="str">
        <f t="shared" si="215"/>
        <v>Faza oper.</v>
      </c>
      <c r="R330" s="385" t="str">
        <f t="shared" si="215"/>
        <v>Faza oper.</v>
      </c>
      <c r="S330" s="385" t="str">
        <f t="shared" si="215"/>
        <v/>
      </c>
      <c r="T330" s="385" t="str">
        <f t="shared" si="215"/>
        <v/>
      </c>
      <c r="U330" s="385" t="str">
        <f t="shared" si="215"/>
        <v/>
      </c>
      <c r="V330" s="385" t="str">
        <f t="shared" si="215"/>
        <v/>
      </c>
      <c r="W330" s="385" t="str">
        <f t="shared" si="215"/>
        <v/>
      </c>
      <c r="X330" s="385" t="str">
        <f t="shared" si="215"/>
        <v/>
      </c>
      <c r="Y330" s="385" t="str">
        <f t="shared" si="215"/>
        <v/>
      </c>
      <c r="Z330" s="385" t="str">
        <f t="shared" si="215"/>
        <v/>
      </c>
      <c r="AA330" s="385" t="str">
        <f t="shared" si="215"/>
        <v/>
      </c>
      <c r="AB330" s="385" t="str">
        <f t="shared" si="215"/>
        <v/>
      </c>
      <c r="AC330" s="385" t="str">
        <f t="shared" si="215"/>
        <v/>
      </c>
      <c r="AD330" s="385" t="str">
        <f t="shared" si="215"/>
        <v/>
      </c>
      <c r="AE330" s="385" t="str">
        <f t="shared" si="215"/>
        <v/>
      </c>
      <c r="AF330" s="385" t="str">
        <f t="shared" si="215"/>
        <v/>
      </c>
      <c r="AG330" s="385" t="str">
        <f t="shared" si="215"/>
        <v/>
      </c>
    </row>
    <row r="331" spans="1:40" s="8" customFormat="1">
      <c r="A331" s="679"/>
      <c r="B331" s="681"/>
      <c r="C331" s="683"/>
      <c r="D331" s="33">
        <f t="shared" ref="D331:AG331" si="216">IF(G$81="","",G$81)</f>
        <v>2020</v>
      </c>
      <c r="E331" s="33">
        <f t="shared" si="216"/>
        <v>2021</v>
      </c>
      <c r="F331" s="33">
        <f t="shared" si="216"/>
        <v>2022</v>
      </c>
      <c r="G331" s="33">
        <f t="shared" si="216"/>
        <v>2023</v>
      </c>
      <c r="H331" s="33">
        <f t="shared" si="216"/>
        <v>2024</v>
      </c>
      <c r="I331" s="33">
        <f t="shared" si="216"/>
        <v>2025</v>
      </c>
      <c r="J331" s="33">
        <f t="shared" si="216"/>
        <v>2026</v>
      </c>
      <c r="K331" s="33">
        <f t="shared" si="216"/>
        <v>2027</v>
      </c>
      <c r="L331" s="33">
        <f t="shared" si="216"/>
        <v>2028</v>
      </c>
      <c r="M331" s="33">
        <f t="shared" si="216"/>
        <v>2029</v>
      </c>
      <c r="N331" s="33">
        <f t="shared" si="216"/>
        <v>2030</v>
      </c>
      <c r="O331" s="33">
        <f t="shared" si="216"/>
        <v>2031</v>
      </c>
      <c r="P331" s="33">
        <f t="shared" si="216"/>
        <v>2032</v>
      </c>
      <c r="Q331" s="33">
        <f t="shared" si="216"/>
        <v>2033</v>
      </c>
      <c r="R331" s="33">
        <f t="shared" si="216"/>
        <v>2034</v>
      </c>
      <c r="S331" s="33" t="str">
        <f t="shared" si="216"/>
        <v/>
      </c>
      <c r="T331" s="33" t="str">
        <f t="shared" si="216"/>
        <v/>
      </c>
      <c r="U331" s="33" t="str">
        <f t="shared" si="216"/>
        <v/>
      </c>
      <c r="V331" s="33" t="str">
        <f t="shared" si="216"/>
        <v/>
      </c>
      <c r="W331" s="33" t="str">
        <f t="shared" si="216"/>
        <v/>
      </c>
      <c r="X331" s="33" t="str">
        <f t="shared" si="216"/>
        <v/>
      </c>
      <c r="Y331" s="33" t="str">
        <f t="shared" si="216"/>
        <v/>
      </c>
      <c r="Z331" s="33" t="str">
        <f t="shared" si="216"/>
        <v/>
      </c>
      <c r="AA331" s="33" t="str">
        <f t="shared" si="216"/>
        <v/>
      </c>
      <c r="AB331" s="33" t="str">
        <f t="shared" si="216"/>
        <v/>
      </c>
      <c r="AC331" s="33" t="str">
        <f t="shared" si="216"/>
        <v/>
      </c>
      <c r="AD331" s="33" t="str">
        <f t="shared" si="216"/>
        <v/>
      </c>
      <c r="AE331" s="33" t="str">
        <f t="shared" si="216"/>
        <v/>
      </c>
      <c r="AF331" s="33" t="str">
        <f t="shared" si="216"/>
        <v/>
      </c>
      <c r="AG331" s="33" t="str">
        <f t="shared" si="216"/>
        <v/>
      </c>
    </row>
    <row r="332" spans="1:40" s="69" customFormat="1">
      <c r="A332" s="100" t="str">
        <f>IF(A276="","",A276)</f>
        <v/>
      </c>
      <c r="B332" s="200" t="str">
        <f t="shared" ref="B332" si="217">IF(B276="","",B276)</f>
        <v/>
      </c>
      <c r="C332" s="274" t="str">
        <f>IF(B332="","","zł/rok")</f>
        <v/>
      </c>
      <c r="D332" s="84" t="str">
        <f>IF(G$80="","",IF($B332="","",PRODUCT(D249,E276)*(1-SUM($C$540))*(1-SUM($C$541))))</f>
        <v/>
      </c>
      <c r="E332" s="84" t="str">
        <f t="shared" ref="E332:AG332" si="218">IF(H$80="","",IF($B332="","",PRODUCT(E249,F276)*(1-SUM($C$540))*(1-SUM($C$541))))</f>
        <v/>
      </c>
      <c r="F332" s="84" t="str">
        <f t="shared" si="218"/>
        <v/>
      </c>
      <c r="G332" s="84" t="str">
        <f t="shared" si="218"/>
        <v/>
      </c>
      <c r="H332" s="84" t="str">
        <f t="shared" si="218"/>
        <v/>
      </c>
      <c r="I332" s="84" t="str">
        <f t="shared" si="218"/>
        <v/>
      </c>
      <c r="J332" s="84" t="str">
        <f t="shared" si="218"/>
        <v/>
      </c>
      <c r="K332" s="84" t="str">
        <f t="shared" si="218"/>
        <v/>
      </c>
      <c r="L332" s="84" t="str">
        <f t="shared" si="218"/>
        <v/>
      </c>
      <c r="M332" s="84" t="str">
        <f t="shared" si="218"/>
        <v/>
      </c>
      <c r="N332" s="84" t="str">
        <f t="shared" si="218"/>
        <v/>
      </c>
      <c r="O332" s="84" t="str">
        <f t="shared" si="218"/>
        <v/>
      </c>
      <c r="P332" s="84" t="str">
        <f t="shared" si="218"/>
        <v/>
      </c>
      <c r="Q332" s="84" t="str">
        <f t="shared" si="218"/>
        <v/>
      </c>
      <c r="R332" s="84" t="str">
        <f t="shared" si="218"/>
        <v/>
      </c>
      <c r="S332" s="84" t="str">
        <f t="shared" si="218"/>
        <v/>
      </c>
      <c r="T332" s="84" t="str">
        <f t="shared" si="218"/>
        <v/>
      </c>
      <c r="U332" s="84" t="str">
        <f t="shared" si="218"/>
        <v/>
      </c>
      <c r="V332" s="84" t="str">
        <f t="shared" si="218"/>
        <v/>
      </c>
      <c r="W332" s="84" t="str">
        <f t="shared" si="218"/>
        <v/>
      </c>
      <c r="X332" s="84" t="str">
        <f t="shared" si="218"/>
        <v/>
      </c>
      <c r="Y332" s="84" t="str">
        <f t="shared" si="218"/>
        <v/>
      </c>
      <c r="Z332" s="84" t="str">
        <f t="shared" si="218"/>
        <v/>
      </c>
      <c r="AA332" s="84" t="str">
        <f t="shared" si="218"/>
        <v/>
      </c>
      <c r="AB332" s="84" t="str">
        <f t="shared" si="218"/>
        <v/>
      </c>
      <c r="AC332" s="84" t="str">
        <f t="shared" si="218"/>
        <v/>
      </c>
      <c r="AD332" s="84" t="str">
        <f t="shared" si="218"/>
        <v/>
      </c>
      <c r="AE332" s="84" t="str">
        <f t="shared" si="218"/>
        <v/>
      </c>
      <c r="AF332" s="84" t="str">
        <f t="shared" si="218"/>
        <v/>
      </c>
      <c r="AG332" s="84" t="str">
        <f t="shared" si="218"/>
        <v/>
      </c>
    </row>
    <row r="333" spans="1:40" s="69" customFormat="1">
      <c r="A333" s="94" t="str">
        <f t="shared" ref="A333:B333" si="219">IF(A277="","",A277)</f>
        <v/>
      </c>
      <c r="B333" s="204" t="str">
        <f t="shared" si="219"/>
        <v/>
      </c>
      <c r="C333" s="275" t="str">
        <f t="shared" ref="C333:C341" si="220">IF(B333="","","zł/rok")</f>
        <v/>
      </c>
      <c r="D333" s="88" t="str">
        <f t="shared" ref="D333:AG333" si="221">IF(G$80="","",IF($B333="","",PRODUCT(D250,E277)*(1-SUM($C$540))*(1-SUM($C$541))))</f>
        <v/>
      </c>
      <c r="E333" s="88" t="str">
        <f t="shared" si="221"/>
        <v/>
      </c>
      <c r="F333" s="88" t="str">
        <f t="shared" si="221"/>
        <v/>
      </c>
      <c r="G333" s="88" t="str">
        <f t="shared" si="221"/>
        <v/>
      </c>
      <c r="H333" s="88" t="str">
        <f t="shared" si="221"/>
        <v/>
      </c>
      <c r="I333" s="88" t="str">
        <f t="shared" si="221"/>
        <v/>
      </c>
      <c r="J333" s="88" t="str">
        <f t="shared" si="221"/>
        <v/>
      </c>
      <c r="K333" s="88" t="str">
        <f t="shared" si="221"/>
        <v/>
      </c>
      <c r="L333" s="88" t="str">
        <f t="shared" si="221"/>
        <v/>
      </c>
      <c r="M333" s="88" t="str">
        <f t="shared" si="221"/>
        <v/>
      </c>
      <c r="N333" s="88" t="str">
        <f t="shared" si="221"/>
        <v/>
      </c>
      <c r="O333" s="88" t="str">
        <f t="shared" si="221"/>
        <v/>
      </c>
      <c r="P333" s="88" t="str">
        <f t="shared" si="221"/>
        <v/>
      </c>
      <c r="Q333" s="88" t="str">
        <f t="shared" si="221"/>
        <v/>
      </c>
      <c r="R333" s="88" t="str">
        <f t="shared" si="221"/>
        <v/>
      </c>
      <c r="S333" s="88" t="str">
        <f t="shared" si="221"/>
        <v/>
      </c>
      <c r="T333" s="88" t="str">
        <f t="shared" si="221"/>
        <v/>
      </c>
      <c r="U333" s="88" t="str">
        <f t="shared" si="221"/>
        <v/>
      </c>
      <c r="V333" s="88" t="str">
        <f t="shared" si="221"/>
        <v/>
      </c>
      <c r="W333" s="88" t="str">
        <f t="shared" si="221"/>
        <v/>
      </c>
      <c r="X333" s="88" t="str">
        <f t="shared" si="221"/>
        <v/>
      </c>
      <c r="Y333" s="88" t="str">
        <f t="shared" si="221"/>
        <v/>
      </c>
      <c r="Z333" s="88" t="str">
        <f t="shared" si="221"/>
        <v/>
      </c>
      <c r="AA333" s="88" t="str">
        <f t="shared" si="221"/>
        <v/>
      </c>
      <c r="AB333" s="88" t="str">
        <f t="shared" si="221"/>
        <v/>
      </c>
      <c r="AC333" s="88" t="str">
        <f t="shared" si="221"/>
        <v/>
      </c>
      <c r="AD333" s="88" t="str">
        <f t="shared" si="221"/>
        <v/>
      </c>
      <c r="AE333" s="88" t="str">
        <f t="shared" si="221"/>
        <v/>
      </c>
      <c r="AF333" s="88" t="str">
        <f t="shared" si="221"/>
        <v/>
      </c>
      <c r="AG333" s="88" t="str">
        <f t="shared" si="221"/>
        <v/>
      </c>
    </row>
    <row r="334" spans="1:40" s="69" customFormat="1">
      <c r="A334" s="94" t="str">
        <f t="shared" ref="A334:B334" si="222">IF(A278="","",A278)</f>
        <v/>
      </c>
      <c r="B334" s="204" t="str">
        <f t="shared" si="222"/>
        <v/>
      </c>
      <c r="C334" s="275" t="str">
        <f t="shared" si="220"/>
        <v/>
      </c>
      <c r="D334" s="88" t="str">
        <f t="shared" ref="D334:AG334" si="223">IF(G$80="","",IF($B334="","",PRODUCT(D251,E278)*(1-SUM($C$540))*(1-SUM($C$541))))</f>
        <v/>
      </c>
      <c r="E334" s="88" t="str">
        <f t="shared" si="223"/>
        <v/>
      </c>
      <c r="F334" s="88" t="str">
        <f t="shared" si="223"/>
        <v/>
      </c>
      <c r="G334" s="88" t="str">
        <f t="shared" si="223"/>
        <v/>
      </c>
      <c r="H334" s="88" t="str">
        <f t="shared" si="223"/>
        <v/>
      </c>
      <c r="I334" s="88" t="str">
        <f t="shared" si="223"/>
        <v/>
      </c>
      <c r="J334" s="88" t="str">
        <f t="shared" si="223"/>
        <v/>
      </c>
      <c r="K334" s="88" t="str">
        <f t="shared" si="223"/>
        <v/>
      </c>
      <c r="L334" s="88" t="str">
        <f t="shared" si="223"/>
        <v/>
      </c>
      <c r="M334" s="88" t="str">
        <f t="shared" si="223"/>
        <v/>
      </c>
      <c r="N334" s="88" t="str">
        <f t="shared" si="223"/>
        <v/>
      </c>
      <c r="O334" s="88" t="str">
        <f t="shared" si="223"/>
        <v/>
      </c>
      <c r="P334" s="88" t="str">
        <f t="shared" si="223"/>
        <v/>
      </c>
      <c r="Q334" s="88" t="str">
        <f t="shared" si="223"/>
        <v/>
      </c>
      <c r="R334" s="88" t="str">
        <f t="shared" si="223"/>
        <v/>
      </c>
      <c r="S334" s="88" t="str">
        <f t="shared" si="223"/>
        <v/>
      </c>
      <c r="T334" s="88" t="str">
        <f t="shared" si="223"/>
        <v/>
      </c>
      <c r="U334" s="88" t="str">
        <f t="shared" si="223"/>
        <v/>
      </c>
      <c r="V334" s="88" t="str">
        <f t="shared" si="223"/>
        <v/>
      </c>
      <c r="W334" s="88" t="str">
        <f t="shared" si="223"/>
        <v/>
      </c>
      <c r="X334" s="88" t="str">
        <f t="shared" si="223"/>
        <v/>
      </c>
      <c r="Y334" s="88" t="str">
        <f t="shared" si="223"/>
        <v/>
      </c>
      <c r="Z334" s="88" t="str">
        <f t="shared" si="223"/>
        <v/>
      </c>
      <c r="AA334" s="88" t="str">
        <f t="shared" si="223"/>
        <v/>
      </c>
      <c r="AB334" s="88" t="str">
        <f t="shared" si="223"/>
        <v/>
      </c>
      <c r="AC334" s="88" t="str">
        <f t="shared" si="223"/>
        <v/>
      </c>
      <c r="AD334" s="88" t="str">
        <f t="shared" si="223"/>
        <v/>
      </c>
      <c r="AE334" s="88" t="str">
        <f t="shared" si="223"/>
        <v/>
      </c>
      <c r="AF334" s="88" t="str">
        <f t="shared" si="223"/>
        <v/>
      </c>
      <c r="AG334" s="88" t="str">
        <f t="shared" si="223"/>
        <v/>
      </c>
    </row>
    <row r="335" spans="1:40" s="69" customFormat="1">
      <c r="A335" s="94" t="str">
        <f t="shared" ref="A335:B335" si="224">IF(A279="","",A279)</f>
        <v/>
      </c>
      <c r="B335" s="204" t="str">
        <f t="shared" si="224"/>
        <v/>
      </c>
      <c r="C335" s="275" t="str">
        <f t="shared" si="220"/>
        <v/>
      </c>
      <c r="D335" s="88" t="str">
        <f t="shared" ref="D335:AG335" si="225">IF(G$80="","",IF($B335="","",PRODUCT(D252,E279)*(1-SUM($C$540))*(1-SUM($C$541))))</f>
        <v/>
      </c>
      <c r="E335" s="88" t="str">
        <f t="shared" si="225"/>
        <v/>
      </c>
      <c r="F335" s="88" t="str">
        <f t="shared" si="225"/>
        <v/>
      </c>
      <c r="G335" s="88" t="str">
        <f t="shared" si="225"/>
        <v/>
      </c>
      <c r="H335" s="88" t="str">
        <f t="shared" si="225"/>
        <v/>
      </c>
      <c r="I335" s="88" t="str">
        <f t="shared" si="225"/>
        <v/>
      </c>
      <c r="J335" s="88" t="str">
        <f t="shared" si="225"/>
        <v/>
      </c>
      <c r="K335" s="88" t="str">
        <f t="shared" si="225"/>
        <v/>
      </c>
      <c r="L335" s="88" t="str">
        <f t="shared" si="225"/>
        <v/>
      </c>
      <c r="M335" s="88" t="str">
        <f t="shared" si="225"/>
        <v/>
      </c>
      <c r="N335" s="88" t="str">
        <f t="shared" si="225"/>
        <v/>
      </c>
      <c r="O335" s="88" t="str">
        <f t="shared" si="225"/>
        <v/>
      </c>
      <c r="P335" s="88" t="str">
        <f t="shared" si="225"/>
        <v/>
      </c>
      <c r="Q335" s="88" t="str">
        <f t="shared" si="225"/>
        <v/>
      </c>
      <c r="R335" s="88" t="str">
        <f t="shared" si="225"/>
        <v/>
      </c>
      <c r="S335" s="88" t="str">
        <f t="shared" si="225"/>
        <v/>
      </c>
      <c r="T335" s="88" t="str">
        <f t="shared" si="225"/>
        <v/>
      </c>
      <c r="U335" s="88" t="str">
        <f t="shared" si="225"/>
        <v/>
      </c>
      <c r="V335" s="88" t="str">
        <f t="shared" si="225"/>
        <v/>
      </c>
      <c r="W335" s="88" t="str">
        <f t="shared" si="225"/>
        <v/>
      </c>
      <c r="X335" s="88" t="str">
        <f t="shared" si="225"/>
        <v/>
      </c>
      <c r="Y335" s="88" t="str">
        <f t="shared" si="225"/>
        <v/>
      </c>
      <c r="Z335" s="88" t="str">
        <f t="shared" si="225"/>
        <v/>
      </c>
      <c r="AA335" s="88" t="str">
        <f t="shared" si="225"/>
        <v/>
      </c>
      <c r="AB335" s="88" t="str">
        <f t="shared" si="225"/>
        <v/>
      </c>
      <c r="AC335" s="88" t="str">
        <f t="shared" si="225"/>
        <v/>
      </c>
      <c r="AD335" s="88" t="str">
        <f t="shared" si="225"/>
        <v/>
      </c>
      <c r="AE335" s="88" t="str">
        <f t="shared" si="225"/>
        <v/>
      </c>
      <c r="AF335" s="88" t="str">
        <f t="shared" si="225"/>
        <v/>
      </c>
      <c r="AG335" s="88" t="str">
        <f t="shared" si="225"/>
        <v/>
      </c>
    </row>
    <row r="336" spans="1:40" s="152" customFormat="1">
      <c r="A336" s="94" t="str">
        <f t="shared" ref="A336:B336" si="226">IF(A280="","",A280)</f>
        <v/>
      </c>
      <c r="B336" s="204" t="str">
        <f t="shared" si="226"/>
        <v/>
      </c>
      <c r="C336" s="275" t="str">
        <f t="shared" si="220"/>
        <v/>
      </c>
      <c r="D336" s="88" t="str">
        <f t="shared" ref="D336:AG336" si="227">IF(G$80="","",IF($B336="","",PRODUCT(D253,E280)*(1-SUM($C$540))*(1-SUM($C$541))))</f>
        <v/>
      </c>
      <c r="E336" s="88" t="str">
        <f t="shared" si="227"/>
        <v/>
      </c>
      <c r="F336" s="88" t="str">
        <f t="shared" si="227"/>
        <v/>
      </c>
      <c r="G336" s="88" t="str">
        <f t="shared" si="227"/>
        <v/>
      </c>
      <c r="H336" s="88" t="str">
        <f t="shared" si="227"/>
        <v/>
      </c>
      <c r="I336" s="88" t="str">
        <f t="shared" si="227"/>
        <v/>
      </c>
      <c r="J336" s="88" t="str">
        <f t="shared" si="227"/>
        <v/>
      </c>
      <c r="K336" s="88" t="str">
        <f t="shared" si="227"/>
        <v/>
      </c>
      <c r="L336" s="88" t="str">
        <f t="shared" si="227"/>
        <v/>
      </c>
      <c r="M336" s="88" t="str">
        <f t="shared" si="227"/>
        <v/>
      </c>
      <c r="N336" s="88" t="str">
        <f t="shared" si="227"/>
        <v/>
      </c>
      <c r="O336" s="88" t="str">
        <f t="shared" si="227"/>
        <v/>
      </c>
      <c r="P336" s="88" t="str">
        <f t="shared" si="227"/>
        <v/>
      </c>
      <c r="Q336" s="88" t="str">
        <f t="shared" si="227"/>
        <v/>
      </c>
      <c r="R336" s="88" t="str">
        <f t="shared" si="227"/>
        <v/>
      </c>
      <c r="S336" s="88" t="str">
        <f t="shared" si="227"/>
        <v/>
      </c>
      <c r="T336" s="88" t="str">
        <f t="shared" si="227"/>
        <v/>
      </c>
      <c r="U336" s="88" t="str">
        <f t="shared" si="227"/>
        <v/>
      </c>
      <c r="V336" s="88" t="str">
        <f t="shared" si="227"/>
        <v/>
      </c>
      <c r="W336" s="88" t="str">
        <f t="shared" si="227"/>
        <v/>
      </c>
      <c r="X336" s="88" t="str">
        <f t="shared" si="227"/>
        <v/>
      </c>
      <c r="Y336" s="88" t="str">
        <f t="shared" si="227"/>
        <v/>
      </c>
      <c r="Z336" s="88" t="str">
        <f t="shared" si="227"/>
        <v/>
      </c>
      <c r="AA336" s="88" t="str">
        <f t="shared" si="227"/>
        <v/>
      </c>
      <c r="AB336" s="88" t="str">
        <f t="shared" si="227"/>
        <v/>
      </c>
      <c r="AC336" s="88" t="str">
        <f t="shared" si="227"/>
        <v/>
      </c>
      <c r="AD336" s="88" t="str">
        <f t="shared" si="227"/>
        <v/>
      </c>
      <c r="AE336" s="88" t="str">
        <f t="shared" si="227"/>
        <v/>
      </c>
      <c r="AF336" s="88" t="str">
        <f t="shared" si="227"/>
        <v/>
      </c>
      <c r="AG336" s="88" t="str">
        <f t="shared" si="227"/>
        <v/>
      </c>
    </row>
    <row r="337" spans="1:33" s="152" customFormat="1">
      <c r="A337" s="94" t="str">
        <f t="shared" ref="A337:B337" si="228">IF(A281="","",A281)</f>
        <v/>
      </c>
      <c r="B337" s="204" t="str">
        <f t="shared" si="228"/>
        <v/>
      </c>
      <c r="C337" s="275" t="str">
        <f t="shared" si="220"/>
        <v/>
      </c>
      <c r="D337" s="88" t="str">
        <f t="shared" ref="D337:AG337" si="229">IF(G$80="","",IF($B337="","",PRODUCT(D254,E281)*(1-SUM($C$540))*(1-SUM($C$541))))</f>
        <v/>
      </c>
      <c r="E337" s="88" t="str">
        <f t="shared" si="229"/>
        <v/>
      </c>
      <c r="F337" s="88" t="str">
        <f t="shared" si="229"/>
        <v/>
      </c>
      <c r="G337" s="88" t="str">
        <f t="shared" si="229"/>
        <v/>
      </c>
      <c r="H337" s="88" t="str">
        <f t="shared" si="229"/>
        <v/>
      </c>
      <c r="I337" s="88" t="str">
        <f t="shared" si="229"/>
        <v/>
      </c>
      <c r="J337" s="88" t="str">
        <f t="shared" si="229"/>
        <v/>
      </c>
      <c r="K337" s="88" t="str">
        <f t="shared" si="229"/>
        <v/>
      </c>
      <c r="L337" s="88" t="str">
        <f t="shared" si="229"/>
        <v/>
      </c>
      <c r="M337" s="88" t="str">
        <f t="shared" si="229"/>
        <v/>
      </c>
      <c r="N337" s="88" t="str">
        <f t="shared" si="229"/>
        <v/>
      </c>
      <c r="O337" s="88" t="str">
        <f t="shared" si="229"/>
        <v/>
      </c>
      <c r="P337" s="88" t="str">
        <f t="shared" si="229"/>
        <v/>
      </c>
      <c r="Q337" s="88" t="str">
        <f t="shared" si="229"/>
        <v/>
      </c>
      <c r="R337" s="88" t="str">
        <f t="shared" si="229"/>
        <v/>
      </c>
      <c r="S337" s="88" t="str">
        <f t="shared" si="229"/>
        <v/>
      </c>
      <c r="T337" s="88" t="str">
        <f t="shared" si="229"/>
        <v/>
      </c>
      <c r="U337" s="88" t="str">
        <f t="shared" si="229"/>
        <v/>
      </c>
      <c r="V337" s="88" t="str">
        <f t="shared" si="229"/>
        <v/>
      </c>
      <c r="W337" s="88" t="str">
        <f t="shared" si="229"/>
        <v/>
      </c>
      <c r="X337" s="88" t="str">
        <f t="shared" si="229"/>
        <v/>
      </c>
      <c r="Y337" s="88" t="str">
        <f t="shared" si="229"/>
        <v/>
      </c>
      <c r="Z337" s="88" t="str">
        <f t="shared" si="229"/>
        <v/>
      </c>
      <c r="AA337" s="88" t="str">
        <f t="shared" si="229"/>
        <v/>
      </c>
      <c r="AB337" s="88" t="str">
        <f t="shared" si="229"/>
        <v/>
      </c>
      <c r="AC337" s="88" t="str">
        <f t="shared" si="229"/>
        <v/>
      </c>
      <c r="AD337" s="88" t="str">
        <f t="shared" si="229"/>
        <v/>
      </c>
      <c r="AE337" s="88" t="str">
        <f t="shared" si="229"/>
        <v/>
      </c>
      <c r="AF337" s="88" t="str">
        <f t="shared" si="229"/>
        <v/>
      </c>
      <c r="AG337" s="88" t="str">
        <f t="shared" si="229"/>
        <v/>
      </c>
    </row>
    <row r="338" spans="1:33" s="152" customFormat="1">
      <c r="A338" s="94" t="str">
        <f t="shared" ref="A338:B338" si="230">IF(A282="","",A282)</f>
        <v/>
      </c>
      <c r="B338" s="204" t="str">
        <f t="shared" si="230"/>
        <v/>
      </c>
      <c r="C338" s="275" t="str">
        <f t="shared" si="220"/>
        <v/>
      </c>
      <c r="D338" s="88" t="str">
        <f t="shared" ref="D338:AG338" si="231">IF(G$80="","",IF($B338="","",PRODUCT(D255,E282)*(1-SUM($C$540))*(1-SUM($C$541))))</f>
        <v/>
      </c>
      <c r="E338" s="88" t="str">
        <f t="shared" si="231"/>
        <v/>
      </c>
      <c r="F338" s="88" t="str">
        <f t="shared" si="231"/>
        <v/>
      </c>
      <c r="G338" s="88" t="str">
        <f t="shared" si="231"/>
        <v/>
      </c>
      <c r="H338" s="88" t="str">
        <f t="shared" si="231"/>
        <v/>
      </c>
      <c r="I338" s="88" t="str">
        <f t="shared" si="231"/>
        <v/>
      </c>
      <c r="J338" s="88" t="str">
        <f t="shared" si="231"/>
        <v/>
      </c>
      <c r="K338" s="88" t="str">
        <f t="shared" si="231"/>
        <v/>
      </c>
      <c r="L338" s="88" t="str">
        <f t="shared" si="231"/>
        <v/>
      </c>
      <c r="M338" s="88" t="str">
        <f t="shared" si="231"/>
        <v/>
      </c>
      <c r="N338" s="88" t="str">
        <f t="shared" si="231"/>
        <v/>
      </c>
      <c r="O338" s="88" t="str">
        <f t="shared" si="231"/>
        <v/>
      </c>
      <c r="P338" s="88" t="str">
        <f t="shared" si="231"/>
        <v/>
      </c>
      <c r="Q338" s="88" t="str">
        <f t="shared" si="231"/>
        <v/>
      </c>
      <c r="R338" s="88" t="str">
        <f t="shared" si="231"/>
        <v/>
      </c>
      <c r="S338" s="88" t="str">
        <f t="shared" si="231"/>
        <v/>
      </c>
      <c r="T338" s="88" t="str">
        <f t="shared" si="231"/>
        <v/>
      </c>
      <c r="U338" s="88" t="str">
        <f t="shared" si="231"/>
        <v/>
      </c>
      <c r="V338" s="88" t="str">
        <f t="shared" si="231"/>
        <v/>
      </c>
      <c r="W338" s="88" t="str">
        <f t="shared" si="231"/>
        <v/>
      </c>
      <c r="X338" s="88" t="str">
        <f t="shared" si="231"/>
        <v/>
      </c>
      <c r="Y338" s="88" t="str">
        <f t="shared" si="231"/>
        <v/>
      </c>
      <c r="Z338" s="88" t="str">
        <f t="shared" si="231"/>
        <v/>
      </c>
      <c r="AA338" s="88" t="str">
        <f t="shared" si="231"/>
        <v/>
      </c>
      <c r="AB338" s="88" t="str">
        <f t="shared" si="231"/>
        <v/>
      </c>
      <c r="AC338" s="88" t="str">
        <f t="shared" si="231"/>
        <v/>
      </c>
      <c r="AD338" s="88" t="str">
        <f t="shared" si="231"/>
        <v/>
      </c>
      <c r="AE338" s="88" t="str">
        <f t="shared" si="231"/>
        <v/>
      </c>
      <c r="AF338" s="88" t="str">
        <f t="shared" si="231"/>
        <v/>
      </c>
      <c r="AG338" s="88" t="str">
        <f t="shared" si="231"/>
        <v/>
      </c>
    </row>
    <row r="339" spans="1:33" s="152" customFormat="1">
      <c r="A339" s="94" t="str">
        <f t="shared" ref="A339:B339" si="232">IF(A283="","",A283)</f>
        <v/>
      </c>
      <c r="B339" s="204" t="str">
        <f t="shared" si="232"/>
        <v/>
      </c>
      <c r="C339" s="275" t="str">
        <f t="shared" si="220"/>
        <v/>
      </c>
      <c r="D339" s="88" t="str">
        <f t="shared" ref="D339:AG339" si="233">IF(G$80="","",IF($B339="","",PRODUCT(D256,E283)*(1-SUM($C$540))*(1-SUM($C$541))))</f>
        <v/>
      </c>
      <c r="E339" s="88" t="str">
        <f t="shared" si="233"/>
        <v/>
      </c>
      <c r="F339" s="88" t="str">
        <f t="shared" si="233"/>
        <v/>
      </c>
      <c r="G339" s="88" t="str">
        <f t="shared" si="233"/>
        <v/>
      </c>
      <c r="H339" s="88" t="str">
        <f t="shared" si="233"/>
        <v/>
      </c>
      <c r="I339" s="88" t="str">
        <f t="shared" si="233"/>
        <v/>
      </c>
      <c r="J339" s="88" t="str">
        <f t="shared" si="233"/>
        <v/>
      </c>
      <c r="K339" s="88" t="str">
        <f t="shared" si="233"/>
        <v/>
      </c>
      <c r="L339" s="88" t="str">
        <f t="shared" si="233"/>
        <v/>
      </c>
      <c r="M339" s="88" t="str">
        <f t="shared" si="233"/>
        <v/>
      </c>
      <c r="N339" s="88" t="str">
        <f t="shared" si="233"/>
        <v/>
      </c>
      <c r="O339" s="88" t="str">
        <f t="shared" si="233"/>
        <v/>
      </c>
      <c r="P339" s="88" t="str">
        <f t="shared" si="233"/>
        <v/>
      </c>
      <c r="Q339" s="88" t="str">
        <f t="shared" si="233"/>
        <v/>
      </c>
      <c r="R339" s="88" t="str">
        <f t="shared" si="233"/>
        <v/>
      </c>
      <c r="S339" s="88" t="str">
        <f t="shared" si="233"/>
        <v/>
      </c>
      <c r="T339" s="88" t="str">
        <f t="shared" si="233"/>
        <v/>
      </c>
      <c r="U339" s="88" t="str">
        <f t="shared" si="233"/>
        <v/>
      </c>
      <c r="V339" s="88" t="str">
        <f t="shared" si="233"/>
        <v/>
      </c>
      <c r="W339" s="88" t="str">
        <f t="shared" si="233"/>
        <v/>
      </c>
      <c r="X339" s="88" t="str">
        <f t="shared" si="233"/>
        <v/>
      </c>
      <c r="Y339" s="88" t="str">
        <f t="shared" si="233"/>
        <v/>
      </c>
      <c r="Z339" s="88" t="str">
        <f t="shared" si="233"/>
        <v/>
      </c>
      <c r="AA339" s="88" t="str">
        <f t="shared" si="233"/>
        <v/>
      </c>
      <c r="AB339" s="88" t="str">
        <f t="shared" si="233"/>
        <v/>
      </c>
      <c r="AC339" s="88" t="str">
        <f t="shared" si="233"/>
        <v/>
      </c>
      <c r="AD339" s="88" t="str">
        <f t="shared" si="233"/>
        <v/>
      </c>
      <c r="AE339" s="88" t="str">
        <f t="shared" si="233"/>
        <v/>
      </c>
      <c r="AF339" s="88" t="str">
        <f t="shared" si="233"/>
        <v/>
      </c>
      <c r="AG339" s="88" t="str">
        <f t="shared" si="233"/>
        <v/>
      </c>
    </row>
    <row r="340" spans="1:33" s="152" customFormat="1">
      <c r="A340" s="94" t="str">
        <f t="shared" ref="A340:B340" si="234">IF(A284="","",A284)</f>
        <v/>
      </c>
      <c r="B340" s="204" t="str">
        <f t="shared" si="234"/>
        <v/>
      </c>
      <c r="C340" s="275" t="str">
        <f t="shared" si="220"/>
        <v/>
      </c>
      <c r="D340" s="88" t="str">
        <f t="shared" ref="D340:AG340" si="235">IF(G$80="","",IF($B340="","",PRODUCT(D257,E284)*(1-SUM($C$540))*(1-SUM($C$541))))</f>
        <v/>
      </c>
      <c r="E340" s="88" t="str">
        <f t="shared" si="235"/>
        <v/>
      </c>
      <c r="F340" s="88" t="str">
        <f t="shared" si="235"/>
        <v/>
      </c>
      <c r="G340" s="88" t="str">
        <f t="shared" si="235"/>
        <v/>
      </c>
      <c r="H340" s="88" t="str">
        <f t="shared" si="235"/>
        <v/>
      </c>
      <c r="I340" s="88" t="str">
        <f t="shared" si="235"/>
        <v/>
      </c>
      <c r="J340" s="88" t="str">
        <f t="shared" si="235"/>
        <v/>
      </c>
      <c r="K340" s="88" t="str">
        <f t="shared" si="235"/>
        <v/>
      </c>
      <c r="L340" s="88" t="str">
        <f t="shared" si="235"/>
        <v/>
      </c>
      <c r="M340" s="88" t="str">
        <f t="shared" si="235"/>
        <v/>
      </c>
      <c r="N340" s="88" t="str">
        <f t="shared" si="235"/>
        <v/>
      </c>
      <c r="O340" s="88" t="str">
        <f t="shared" si="235"/>
        <v/>
      </c>
      <c r="P340" s="88" t="str">
        <f t="shared" si="235"/>
        <v/>
      </c>
      <c r="Q340" s="88" t="str">
        <f t="shared" si="235"/>
        <v/>
      </c>
      <c r="R340" s="88" t="str">
        <f t="shared" si="235"/>
        <v/>
      </c>
      <c r="S340" s="88" t="str">
        <f t="shared" si="235"/>
        <v/>
      </c>
      <c r="T340" s="88" t="str">
        <f t="shared" si="235"/>
        <v/>
      </c>
      <c r="U340" s="88" t="str">
        <f t="shared" si="235"/>
        <v/>
      </c>
      <c r="V340" s="88" t="str">
        <f t="shared" si="235"/>
        <v/>
      </c>
      <c r="W340" s="88" t="str">
        <f t="shared" si="235"/>
        <v/>
      </c>
      <c r="X340" s="88" t="str">
        <f t="shared" si="235"/>
        <v/>
      </c>
      <c r="Y340" s="88" t="str">
        <f t="shared" si="235"/>
        <v/>
      </c>
      <c r="Z340" s="88" t="str">
        <f t="shared" si="235"/>
        <v/>
      </c>
      <c r="AA340" s="88" t="str">
        <f t="shared" si="235"/>
        <v/>
      </c>
      <c r="AB340" s="88" t="str">
        <f t="shared" si="235"/>
        <v/>
      </c>
      <c r="AC340" s="88" t="str">
        <f t="shared" si="235"/>
        <v/>
      </c>
      <c r="AD340" s="88" t="str">
        <f t="shared" si="235"/>
        <v/>
      </c>
      <c r="AE340" s="88" t="str">
        <f t="shared" si="235"/>
        <v/>
      </c>
      <c r="AF340" s="88" t="str">
        <f t="shared" si="235"/>
        <v/>
      </c>
      <c r="AG340" s="88" t="str">
        <f t="shared" si="235"/>
        <v/>
      </c>
    </row>
    <row r="341" spans="1:33" s="69" customFormat="1">
      <c r="A341" s="105" t="str">
        <f t="shared" ref="A341:B341" si="236">IF(A285="","",A285)</f>
        <v/>
      </c>
      <c r="B341" s="209" t="str">
        <f t="shared" si="236"/>
        <v/>
      </c>
      <c r="C341" s="276" t="str">
        <f t="shared" si="220"/>
        <v/>
      </c>
      <c r="D341" s="122" t="str">
        <f t="shared" ref="D341:AG341" si="237">IF(G$80="","",IF($B341="","",PRODUCT(D258,E285)*(1-SUM($C$540))*(1-SUM($C$541))))</f>
        <v/>
      </c>
      <c r="E341" s="122" t="str">
        <f t="shared" si="237"/>
        <v/>
      </c>
      <c r="F341" s="122" t="str">
        <f t="shared" si="237"/>
        <v/>
      </c>
      <c r="G341" s="122" t="str">
        <f t="shared" si="237"/>
        <v/>
      </c>
      <c r="H341" s="122" t="str">
        <f t="shared" si="237"/>
        <v/>
      </c>
      <c r="I341" s="122" t="str">
        <f t="shared" si="237"/>
        <v/>
      </c>
      <c r="J341" s="122" t="str">
        <f t="shared" si="237"/>
        <v/>
      </c>
      <c r="K341" s="122" t="str">
        <f t="shared" si="237"/>
        <v/>
      </c>
      <c r="L341" s="122" t="str">
        <f t="shared" si="237"/>
        <v/>
      </c>
      <c r="M341" s="122" t="str">
        <f t="shared" si="237"/>
        <v/>
      </c>
      <c r="N341" s="122" t="str">
        <f t="shared" si="237"/>
        <v/>
      </c>
      <c r="O341" s="122" t="str">
        <f t="shared" si="237"/>
        <v/>
      </c>
      <c r="P341" s="122" t="str">
        <f t="shared" si="237"/>
        <v/>
      </c>
      <c r="Q341" s="122" t="str">
        <f t="shared" si="237"/>
        <v/>
      </c>
      <c r="R341" s="122" t="str">
        <f t="shared" si="237"/>
        <v/>
      </c>
      <c r="S341" s="122" t="str">
        <f t="shared" si="237"/>
        <v/>
      </c>
      <c r="T341" s="122" t="str">
        <f t="shared" si="237"/>
        <v/>
      </c>
      <c r="U341" s="122" t="str">
        <f t="shared" si="237"/>
        <v/>
      </c>
      <c r="V341" s="122" t="str">
        <f t="shared" si="237"/>
        <v/>
      </c>
      <c r="W341" s="122" t="str">
        <f t="shared" si="237"/>
        <v/>
      </c>
      <c r="X341" s="122" t="str">
        <f t="shared" si="237"/>
        <v/>
      </c>
      <c r="Y341" s="122" t="str">
        <f t="shared" si="237"/>
        <v/>
      </c>
      <c r="Z341" s="122" t="str">
        <f t="shared" si="237"/>
        <v/>
      </c>
      <c r="AA341" s="122" t="str">
        <f t="shared" si="237"/>
        <v/>
      </c>
      <c r="AB341" s="122" t="str">
        <f t="shared" si="237"/>
        <v/>
      </c>
      <c r="AC341" s="122" t="str">
        <f t="shared" si="237"/>
        <v/>
      </c>
      <c r="AD341" s="122" t="str">
        <f t="shared" si="237"/>
        <v/>
      </c>
      <c r="AE341" s="122" t="str">
        <f t="shared" si="237"/>
        <v/>
      </c>
      <c r="AF341" s="122" t="str">
        <f t="shared" si="237"/>
        <v/>
      </c>
      <c r="AG341" s="122" t="str">
        <f t="shared" si="237"/>
        <v/>
      </c>
    </row>
    <row r="342" spans="1:33" s="69" customFormat="1">
      <c r="A342" s="109" t="s">
        <v>113</v>
      </c>
      <c r="B342" s="10" t="s">
        <v>248</v>
      </c>
      <c r="C342" s="83" t="s">
        <v>1</v>
      </c>
      <c r="D342" s="84">
        <f>IF(G$80="","",SUM(D$332:D$341))</f>
        <v>0</v>
      </c>
      <c r="E342" s="84">
        <f t="shared" ref="E342:AG342" si="238">IF(H$80="","",SUM(E$332:E$341))</f>
        <v>0</v>
      </c>
      <c r="F342" s="84">
        <f t="shared" si="238"/>
        <v>0</v>
      </c>
      <c r="G342" s="84">
        <f t="shared" si="238"/>
        <v>0</v>
      </c>
      <c r="H342" s="84">
        <f t="shared" si="238"/>
        <v>0</v>
      </c>
      <c r="I342" s="84">
        <f t="shared" si="238"/>
        <v>0</v>
      </c>
      <c r="J342" s="84">
        <f t="shared" si="238"/>
        <v>0</v>
      </c>
      <c r="K342" s="84">
        <f t="shared" si="238"/>
        <v>0</v>
      </c>
      <c r="L342" s="84">
        <f t="shared" si="238"/>
        <v>0</v>
      </c>
      <c r="M342" s="84">
        <f t="shared" si="238"/>
        <v>0</v>
      </c>
      <c r="N342" s="84">
        <f t="shared" si="238"/>
        <v>0</v>
      </c>
      <c r="O342" s="84">
        <f t="shared" si="238"/>
        <v>0</v>
      </c>
      <c r="P342" s="84">
        <f t="shared" si="238"/>
        <v>0</v>
      </c>
      <c r="Q342" s="84">
        <f t="shared" si="238"/>
        <v>0</v>
      </c>
      <c r="R342" s="84">
        <f t="shared" si="238"/>
        <v>0</v>
      </c>
      <c r="S342" s="84" t="str">
        <f t="shared" si="238"/>
        <v/>
      </c>
      <c r="T342" s="84" t="str">
        <f t="shared" si="238"/>
        <v/>
      </c>
      <c r="U342" s="84" t="str">
        <f t="shared" si="238"/>
        <v/>
      </c>
      <c r="V342" s="84" t="str">
        <f t="shared" si="238"/>
        <v/>
      </c>
      <c r="W342" s="84" t="str">
        <f t="shared" si="238"/>
        <v/>
      </c>
      <c r="X342" s="84" t="str">
        <f t="shared" si="238"/>
        <v/>
      </c>
      <c r="Y342" s="84" t="str">
        <f t="shared" si="238"/>
        <v/>
      </c>
      <c r="Z342" s="84" t="str">
        <f t="shared" si="238"/>
        <v/>
      </c>
      <c r="AA342" s="84" t="str">
        <f t="shared" si="238"/>
        <v/>
      </c>
      <c r="AB342" s="84" t="str">
        <f t="shared" si="238"/>
        <v/>
      </c>
      <c r="AC342" s="84" t="str">
        <f t="shared" si="238"/>
        <v/>
      </c>
      <c r="AD342" s="84" t="str">
        <f t="shared" si="238"/>
        <v/>
      </c>
      <c r="AE342" s="84" t="str">
        <f t="shared" si="238"/>
        <v/>
      </c>
      <c r="AF342" s="84" t="str">
        <f t="shared" si="238"/>
        <v/>
      </c>
      <c r="AG342" s="84" t="str">
        <f t="shared" si="238"/>
        <v/>
      </c>
    </row>
    <row r="343" spans="1:33" s="69" customFormat="1">
      <c r="A343" s="110" t="s">
        <v>147</v>
      </c>
      <c r="B343" s="111" t="s">
        <v>249</v>
      </c>
      <c r="C343" s="87" t="s">
        <v>1</v>
      </c>
      <c r="D343" s="88">
        <f>IF(G$80="","",IF(E$286="",D$342,D$342*E$286))</f>
        <v>0</v>
      </c>
      <c r="E343" s="88">
        <f t="shared" ref="E343:AG343" si="239">IF(H$80="","",IF(F$286="",E$342,E$342*F$286))</f>
        <v>0</v>
      </c>
      <c r="F343" s="88">
        <f t="shared" si="239"/>
        <v>0</v>
      </c>
      <c r="G343" s="88">
        <f t="shared" si="239"/>
        <v>0</v>
      </c>
      <c r="H343" s="88">
        <f t="shared" si="239"/>
        <v>0</v>
      </c>
      <c r="I343" s="88">
        <f t="shared" si="239"/>
        <v>0</v>
      </c>
      <c r="J343" s="88">
        <f t="shared" si="239"/>
        <v>0</v>
      </c>
      <c r="K343" s="88">
        <f t="shared" si="239"/>
        <v>0</v>
      </c>
      <c r="L343" s="88">
        <f t="shared" si="239"/>
        <v>0</v>
      </c>
      <c r="M343" s="88">
        <f t="shared" si="239"/>
        <v>0</v>
      </c>
      <c r="N343" s="88">
        <f t="shared" si="239"/>
        <v>0</v>
      </c>
      <c r="O343" s="88">
        <f t="shared" si="239"/>
        <v>0</v>
      </c>
      <c r="P343" s="88">
        <f t="shared" si="239"/>
        <v>0</v>
      </c>
      <c r="Q343" s="88">
        <f t="shared" si="239"/>
        <v>0</v>
      </c>
      <c r="R343" s="88">
        <f t="shared" si="239"/>
        <v>0</v>
      </c>
      <c r="S343" s="88" t="str">
        <f t="shared" si="239"/>
        <v/>
      </c>
      <c r="T343" s="88" t="str">
        <f t="shared" si="239"/>
        <v/>
      </c>
      <c r="U343" s="88" t="str">
        <f t="shared" si="239"/>
        <v/>
      </c>
      <c r="V343" s="88" t="str">
        <f t="shared" si="239"/>
        <v/>
      </c>
      <c r="W343" s="88" t="str">
        <f t="shared" si="239"/>
        <v/>
      </c>
      <c r="X343" s="88" t="str">
        <f t="shared" si="239"/>
        <v/>
      </c>
      <c r="Y343" s="88" t="str">
        <f t="shared" si="239"/>
        <v/>
      </c>
      <c r="Z343" s="88" t="str">
        <f t="shared" si="239"/>
        <v/>
      </c>
      <c r="AA343" s="88" t="str">
        <f t="shared" si="239"/>
        <v/>
      </c>
      <c r="AB343" s="88" t="str">
        <f t="shared" si="239"/>
        <v/>
      </c>
      <c r="AC343" s="88" t="str">
        <f t="shared" si="239"/>
        <v/>
      </c>
      <c r="AD343" s="88" t="str">
        <f t="shared" si="239"/>
        <v/>
      </c>
      <c r="AE343" s="88" t="str">
        <f t="shared" si="239"/>
        <v/>
      </c>
      <c r="AF343" s="88" t="str">
        <f t="shared" si="239"/>
        <v/>
      </c>
      <c r="AG343" s="88" t="str">
        <f t="shared" si="239"/>
        <v/>
      </c>
    </row>
    <row r="344" spans="1:33" s="112" customFormat="1">
      <c r="A344" s="118" t="s">
        <v>125</v>
      </c>
      <c r="B344" s="119" t="s">
        <v>256</v>
      </c>
      <c r="C344" s="73" t="s">
        <v>1</v>
      </c>
      <c r="D344" s="74">
        <f>IF(G$80="","",IF(D$342=0,0,SUMPRODUCT(D$332:D$341,$D$276:$D$285)))</f>
        <v>0</v>
      </c>
      <c r="E344" s="74">
        <f t="shared" ref="E344:AG344" si="240">IF(H$80="","",IF(E$342=0,0,SUMPRODUCT(E$332:E$341,$D$276:$D$285)))</f>
        <v>0</v>
      </c>
      <c r="F344" s="74">
        <f t="shared" si="240"/>
        <v>0</v>
      </c>
      <c r="G344" s="74">
        <f t="shared" si="240"/>
        <v>0</v>
      </c>
      <c r="H344" s="74">
        <f t="shared" si="240"/>
        <v>0</v>
      </c>
      <c r="I344" s="74">
        <f t="shared" si="240"/>
        <v>0</v>
      </c>
      <c r="J344" s="74">
        <f t="shared" si="240"/>
        <v>0</v>
      </c>
      <c r="K344" s="74">
        <f t="shared" si="240"/>
        <v>0</v>
      </c>
      <c r="L344" s="74">
        <f t="shared" si="240"/>
        <v>0</v>
      </c>
      <c r="M344" s="74">
        <f t="shared" si="240"/>
        <v>0</v>
      </c>
      <c r="N344" s="74">
        <f t="shared" si="240"/>
        <v>0</v>
      </c>
      <c r="O344" s="74">
        <f t="shared" si="240"/>
        <v>0</v>
      </c>
      <c r="P344" s="74">
        <f t="shared" si="240"/>
        <v>0</v>
      </c>
      <c r="Q344" s="74">
        <f t="shared" si="240"/>
        <v>0</v>
      </c>
      <c r="R344" s="74">
        <f t="shared" si="240"/>
        <v>0</v>
      </c>
      <c r="S344" s="74" t="str">
        <f t="shared" si="240"/>
        <v/>
      </c>
      <c r="T344" s="74" t="str">
        <f t="shared" si="240"/>
        <v/>
      </c>
      <c r="U344" s="74" t="str">
        <f t="shared" si="240"/>
        <v/>
      </c>
      <c r="V344" s="74" t="str">
        <f t="shared" si="240"/>
        <v/>
      </c>
      <c r="W344" s="74" t="str">
        <f t="shared" si="240"/>
        <v/>
      </c>
      <c r="X344" s="74" t="str">
        <f t="shared" si="240"/>
        <v/>
      </c>
      <c r="Y344" s="74" t="str">
        <f t="shared" si="240"/>
        <v/>
      </c>
      <c r="Z344" s="74" t="str">
        <f t="shared" si="240"/>
        <v/>
      </c>
      <c r="AA344" s="74" t="str">
        <f t="shared" si="240"/>
        <v/>
      </c>
      <c r="AB344" s="74" t="str">
        <f t="shared" si="240"/>
        <v/>
      </c>
      <c r="AC344" s="74" t="str">
        <f t="shared" si="240"/>
        <v/>
      </c>
      <c r="AD344" s="74" t="str">
        <f t="shared" si="240"/>
        <v/>
      </c>
      <c r="AE344" s="74" t="str">
        <f t="shared" si="240"/>
        <v/>
      </c>
      <c r="AF344" s="74" t="str">
        <f t="shared" si="240"/>
        <v/>
      </c>
      <c r="AG344" s="74" t="str">
        <f t="shared" si="240"/>
        <v/>
      </c>
    </row>
    <row r="345" spans="1:33" s="69" customFormat="1">
      <c r="A345" s="113" t="s">
        <v>250</v>
      </c>
      <c r="B345" s="108" t="str">
        <f>CONCATENATE("Przychody wariantu bez projektu –",$E$18)</f>
        <v>Przychody wariantu bez projektu – w cenach brutto</v>
      </c>
      <c r="C345" s="114" t="s">
        <v>1</v>
      </c>
      <c r="D345" s="115">
        <f>IF(G$80="","",SUM(D$342,D$344))</f>
        <v>0</v>
      </c>
      <c r="E345" s="115">
        <f t="shared" ref="E345:AG345" si="241">IF(H$80="","",SUM(E$342,E$344))</f>
        <v>0</v>
      </c>
      <c r="F345" s="115">
        <f t="shared" si="241"/>
        <v>0</v>
      </c>
      <c r="G345" s="115">
        <f t="shared" si="241"/>
        <v>0</v>
      </c>
      <c r="H345" s="115">
        <f t="shared" si="241"/>
        <v>0</v>
      </c>
      <c r="I345" s="115">
        <f t="shared" si="241"/>
        <v>0</v>
      </c>
      <c r="J345" s="115">
        <f t="shared" si="241"/>
        <v>0</v>
      </c>
      <c r="K345" s="115">
        <f t="shared" si="241"/>
        <v>0</v>
      </c>
      <c r="L345" s="115">
        <f t="shared" si="241"/>
        <v>0</v>
      </c>
      <c r="M345" s="115">
        <f t="shared" si="241"/>
        <v>0</v>
      </c>
      <c r="N345" s="115">
        <f t="shared" si="241"/>
        <v>0</v>
      </c>
      <c r="O345" s="115">
        <f t="shared" si="241"/>
        <v>0</v>
      </c>
      <c r="P345" s="115">
        <f t="shared" si="241"/>
        <v>0</v>
      </c>
      <c r="Q345" s="115">
        <f t="shared" si="241"/>
        <v>0</v>
      </c>
      <c r="R345" s="115">
        <f t="shared" si="241"/>
        <v>0</v>
      </c>
      <c r="S345" s="115" t="str">
        <f t="shared" si="241"/>
        <v/>
      </c>
      <c r="T345" s="115" t="str">
        <f t="shared" si="241"/>
        <v/>
      </c>
      <c r="U345" s="115" t="str">
        <f t="shared" si="241"/>
        <v/>
      </c>
      <c r="V345" s="115" t="str">
        <f t="shared" si="241"/>
        <v/>
      </c>
      <c r="W345" s="115" t="str">
        <f t="shared" si="241"/>
        <v/>
      </c>
      <c r="X345" s="115" t="str">
        <f t="shared" si="241"/>
        <v/>
      </c>
      <c r="Y345" s="115" t="str">
        <f t="shared" si="241"/>
        <v/>
      </c>
      <c r="Z345" s="115" t="str">
        <f t="shared" si="241"/>
        <v/>
      </c>
      <c r="AA345" s="115" t="str">
        <f t="shared" si="241"/>
        <v/>
      </c>
      <c r="AB345" s="115" t="str">
        <f t="shared" si="241"/>
        <v/>
      </c>
      <c r="AC345" s="115" t="str">
        <f t="shared" si="241"/>
        <v/>
      </c>
      <c r="AD345" s="115" t="str">
        <f t="shared" si="241"/>
        <v/>
      </c>
      <c r="AE345" s="115" t="str">
        <f t="shared" si="241"/>
        <v/>
      </c>
      <c r="AF345" s="115" t="str">
        <f t="shared" si="241"/>
        <v/>
      </c>
      <c r="AG345" s="115" t="str">
        <f t="shared" si="241"/>
        <v/>
      </c>
    </row>
    <row r="346" spans="1:33" s="69" customFormat="1" ht="20.399999999999999">
      <c r="A346" s="411" t="s">
        <v>251</v>
      </c>
      <c r="B346" s="325" t="str">
        <f>CONCATENATE("Przychody wariantu bez projektu –",$E$18," (po uwzględnieniu wskaźnika ściągalności)")</f>
        <v>Przychody wariantu bez projektu – w cenach brutto (po uwzględnieniu wskaźnika ściągalności)</v>
      </c>
      <c r="C346" s="91" t="s">
        <v>1</v>
      </c>
      <c r="D346" s="326">
        <f>IF(G$80="","",SUM(D$343,D$344))</f>
        <v>0</v>
      </c>
      <c r="E346" s="326">
        <f t="shared" ref="E346:AG346" si="242">IF(H$80="","",SUM(E$343,E$344))</f>
        <v>0</v>
      </c>
      <c r="F346" s="326">
        <f t="shared" si="242"/>
        <v>0</v>
      </c>
      <c r="G346" s="326">
        <f t="shared" si="242"/>
        <v>0</v>
      </c>
      <c r="H346" s="326">
        <f t="shared" si="242"/>
        <v>0</v>
      </c>
      <c r="I346" s="326">
        <f t="shared" si="242"/>
        <v>0</v>
      </c>
      <c r="J346" s="326">
        <f t="shared" si="242"/>
        <v>0</v>
      </c>
      <c r="K346" s="326">
        <f t="shared" si="242"/>
        <v>0</v>
      </c>
      <c r="L346" s="326">
        <f t="shared" si="242"/>
        <v>0</v>
      </c>
      <c r="M346" s="326">
        <f t="shared" si="242"/>
        <v>0</v>
      </c>
      <c r="N346" s="326">
        <f t="shared" si="242"/>
        <v>0</v>
      </c>
      <c r="O346" s="326">
        <f t="shared" si="242"/>
        <v>0</v>
      </c>
      <c r="P346" s="326">
        <f t="shared" si="242"/>
        <v>0</v>
      </c>
      <c r="Q346" s="326">
        <f t="shared" si="242"/>
        <v>0</v>
      </c>
      <c r="R346" s="326">
        <f t="shared" si="242"/>
        <v>0</v>
      </c>
      <c r="S346" s="326" t="str">
        <f t="shared" si="242"/>
        <v/>
      </c>
      <c r="T346" s="326" t="str">
        <f t="shared" si="242"/>
        <v/>
      </c>
      <c r="U346" s="326" t="str">
        <f t="shared" si="242"/>
        <v/>
      </c>
      <c r="V346" s="326" t="str">
        <f t="shared" si="242"/>
        <v/>
      </c>
      <c r="W346" s="326" t="str">
        <f t="shared" si="242"/>
        <v/>
      </c>
      <c r="X346" s="326" t="str">
        <f t="shared" si="242"/>
        <v/>
      </c>
      <c r="Y346" s="326" t="str">
        <f t="shared" si="242"/>
        <v/>
      </c>
      <c r="Z346" s="326" t="str">
        <f t="shared" si="242"/>
        <v/>
      </c>
      <c r="AA346" s="326" t="str">
        <f t="shared" si="242"/>
        <v/>
      </c>
      <c r="AB346" s="326" t="str">
        <f t="shared" si="242"/>
        <v/>
      </c>
      <c r="AC346" s="326" t="str">
        <f t="shared" si="242"/>
        <v/>
      </c>
      <c r="AD346" s="326" t="str">
        <f t="shared" si="242"/>
        <v/>
      </c>
      <c r="AE346" s="326" t="str">
        <f t="shared" si="242"/>
        <v/>
      </c>
      <c r="AF346" s="326" t="str">
        <f t="shared" si="242"/>
        <v/>
      </c>
      <c r="AG346" s="326" t="str">
        <f t="shared" si="242"/>
        <v/>
      </c>
    </row>
    <row r="347" spans="1:33" s="405" customFormat="1" ht="19.5" customHeight="1">
      <c r="A347" s="404"/>
      <c r="B347" s="405" t="s">
        <v>252</v>
      </c>
    </row>
    <row r="348" spans="1:33" s="8" customFormat="1">
      <c r="A348" s="678" t="s">
        <v>10</v>
      </c>
      <c r="B348" s="680" t="s">
        <v>2</v>
      </c>
      <c r="C348" s="682" t="s">
        <v>0</v>
      </c>
      <c r="D348" s="385" t="str">
        <f t="shared" ref="D348:AG348" si="243">IF(G$80="","",G$80)</f>
        <v>Faza inwest.</v>
      </c>
      <c r="E348" s="385" t="str">
        <f t="shared" si="243"/>
        <v>Faza inwest.</v>
      </c>
      <c r="F348" s="385" t="str">
        <f t="shared" si="243"/>
        <v>Faza oper.</v>
      </c>
      <c r="G348" s="385" t="str">
        <f t="shared" si="243"/>
        <v>Faza oper.</v>
      </c>
      <c r="H348" s="385" t="str">
        <f t="shared" si="243"/>
        <v>Faza oper.</v>
      </c>
      <c r="I348" s="385" t="str">
        <f t="shared" si="243"/>
        <v>Faza oper.</v>
      </c>
      <c r="J348" s="385" t="str">
        <f t="shared" si="243"/>
        <v>Faza oper.</v>
      </c>
      <c r="K348" s="385" t="str">
        <f t="shared" si="243"/>
        <v>Faza oper.</v>
      </c>
      <c r="L348" s="385" t="str">
        <f t="shared" si="243"/>
        <v>Faza oper.</v>
      </c>
      <c r="M348" s="385" t="str">
        <f t="shared" si="243"/>
        <v>Faza oper.</v>
      </c>
      <c r="N348" s="385" t="str">
        <f t="shared" si="243"/>
        <v>Faza oper.</v>
      </c>
      <c r="O348" s="385" t="str">
        <f t="shared" si="243"/>
        <v>Faza oper.</v>
      </c>
      <c r="P348" s="385" t="str">
        <f t="shared" si="243"/>
        <v>Faza oper.</v>
      </c>
      <c r="Q348" s="385" t="str">
        <f t="shared" si="243"/>
        <v>Faza oper.</v>
      </c>
      <c r="R348" s="385" t="str">
        <f t="shared" si="243"/>
        <v>Faza oper.</v>
      </c>
      <c r="S348" s="385" t="str">
        <f t="shared" si="243"/>
        <v/>
      </c>
      <c r="T348" s="385" t="str">
        <f t="shared" si="243"/>
        <v/>
      </c>
      <c r="U348" s="385" t="str">
        <f t="shared" si="243"/>
        <v/>
      </c>
      <c r="V348" s="385" t="str">
        <f t="shared" si="243"/>
        <v/>
      </c>
      <c r="W348" s="385" t="str">
        <f t="shared" si="243"/>
        <v/>
      </c>
      <c r="X348" s="385" t="str">
        <f t="shared" si="243"/>
        <v/>
      </c>
      <c r="Y348" s="385" t="str">
        <f t="shared" si="243"/>
        <v/>
      </c>
      <c r="Z348" s="385" t="str">
        <f t="shared" si="243"/>
        <v/>
      </c>
      <c r="AA348" s="385" t="str">
        <f t="shared" si="243"/>
        <v/>
      </c>
      <c r="AB348" s="385" t="str">
        <f t="shared" si="243"/>
        <v/>
      </c>
      <c r="AC348" s="385" t="str">
        <f t="shared" si="243"/>
        <v/>
      </c>
      <c r="AD348" s="385" t="str">
        <f t="shared" si="243"/>
        <v/>
      </c>
      <c r="AE348" s="385" t="str">
        <f t="shared" si="243"/>
        <v/>
      </c>
      <c r="AF348" s="385" t="str">
        <f t="shared" si="243"/>
        <v/>
      </c>
      <c r="AG348" s="385" t="str">
        <f t="shared" si="243"/>
        <v/>
      </c>
    </row>
    <row r="349" spans="1:33" s="8" customFormat="1">
      <c r="A349" s="679"/>
      <c r="B349" s="681"/>
      <c r="C349" s="683"/>
      <c r="D349" s="33">
        <f t="shared" ref="D349:AG349" si="244">IF(G$81="","",G$81)</f>
        <v>2020</v>
      </c>
      <c r="E349" s="33">
        <f t="shared" si="244"/>
        <v>2021</v>
      </c>
      <c r="F349" s="33">
        <f t="shared" si="244"/>
        <v>2022</v>
      </c>
      <c r="G349" s="33">
        <f t="shared" si="244"/>
        <v>2023</v>
      </c>
      <c r="H349" s="33">
        <f t="shared" si="244"/>
        <v>2024</v>
      </c>
      <c r="I349" s="33">
        <f t="shared" si="244"/>
        <v>2025</v>
      </c>
      <c r="J349" s="33">
        <f t="shared" si="244"/>
        <v>2026</v>
      </c>
      <c r="K349" s="33">
        <f t="shared" si="244"/>
        <v>2027</v>
      </c>
      <c r="L349" s="33">
        <f t="shared" si="244"/>
        <v>2028</v>
      </c>
      <c r="M349" s="33">
        <f t="shared" si="244"/>
        <v>2029</v>
      </c>
      <c r="N349" s="33">
        <f t="shared" si="244"/>
        <v>2030</v>
      </c>
      <c r="O349" s="33">
        <f t="shared" si="244"/>
        <v>2031</v>
      </c>
      <c r="P349" s="33">
        <f t="shared" si="244"/>
        <v>2032</v>
      </c>
      <c r="Q349" s="33">
        <f t="shared" si="244"/>
        <v>2033</v>
      </c>
      <c r="R349" s="33">
        <f t="shared" si="244"/>
        <v>2034</v>
      </c>
      <c r="S349" s="33" t="str">
        <f t="shared" si="244"/>
        <v/>
      </c>
      <c r="T349" s="33" t="str">
        <f t="shared" si="244"/>
        <v/>
      </c>
      <c r="U349" s="33" t="str">
        <f t="shared" si="244"/>
        <v/>
      </c>
      <c r="V349" s="33" t="str">
        <f t="shared" si="244"/>
        <v/>
      </c>
      <c r="W349" s="33" t="str">
        <f t="shared" si="244"/>
        <v/>
      </c>
      <c r="X349" s="33" t="str">
        <f t="shared" si="244"/>
        <v/>
      </c>
      <c r="Y349" s="33" t="str">
        <f t="shared" si="244"/>
        <v/>
      </c>
      <c r="Z349" s="33" t="str">
        <f t="shared" si="244"/>
        <v/>
      </c>
      <c r="AA349" s="33" t="str">
        <f t="shared" si="244"/>
        <v/>
      </c>
      <c r="AB349" s="33" t="str">
        <f t="shared" si="244"/>
        <v/>
      </c>
      <c r="AC349" s="33" t="str">
        <f t="shared" si="244"/>
        <v/>
      </c>
      <c r="AD349" s="33" t="str">
        <f t="shared" si="244"/>
        <v/>
      </c>
      <c r="AE349" s="33" t="str">
        <f t="shared" si="244"/>
        <v/>
      </c>
      <c r="AF349" s="33" t="str">
        <f t="shared" si="244"/>
        <v/>
      </c>
      <c r="AG349" s="33" t="str">
        <f t="shared" si="244"/>
        <v/>
      </c>
    </row>
    <row r="350" spans="1:33" s="69" customFormat="1">
      <c r="A350" s="100" t="str">
        <f>IF(A276="","",A276)</f>
        <v/>
      </c>
      <c r="B350" s="200" t="str">
        <f t="shared" ref="B350:C350" si="245">IF(B276="","",B276)</f>
        <v/>
      </c>
      <c r="C350" s="274" t="str">
        <f t="shared" si="245"/>
        <v/>
      </c>
      <c r="D350" s="84" t="str">
        <f t="shared" ref="D350:D359" si="246">IF(G$80="","",IF($B350="","",PRODUCT(D262,E290)*(1-SUM($C$540))*(1-SUM($C$541))))</f>
        <v/>
      </c>
      <c r="E350" s="84" t="str">
        <f t="shared" ref="E350:E359" si="247">IF(H$80="","",IF($B350="","",PRODUCT(E262,F290)*(1-SUM($C$540))*(1-SUM($C$541))))</f>
        <v/>
      </c>
      <c r="F350" s="84" t="str">
        <f t="shared" ref="F350:F359" si="248">IF(I$80="","",IF($B350="","",PRODUCT(F262,G290)*(1-SUM($C$540))*(1-SUM($C$541))))</f>
        <v/>
      </c>
      <c r="G350" s="84" t="str">
        <f t="shared" ref="G350:G359" si="249">IF(J$80="","",IF($B350="","",PRODUCT(G262,H290)*(1-SUM($C$540))*(1-SUM($C$541))))</f>
        <v/>
      </c>
      <c r="H350" s="84" t="str">
        <f t="shared" ref="H350:H359" si="250">IF(K$80="","",IF($B350="","",PRODUCT(H262,I290)*(1-SUM($C$540))*(1-SUM($C$541))))</f>
        <v/>
      </c>
      <c r="I350" s="84" t="str">
        <f t="shared" ref="I350:I359" si="251">IF(L$80="","",IF($B350="","",PRODUCT(I262,J290)*(1-SUM($C$540))*(1-SUM($C$541))))</f>
        <v/>
      </c>
      <c r="J350" s="84" t="str">
        <f t="shared" ref="J350:J359" si="252">IF(M$80="","",IF($B350="","",PRODUCT(J262,K290)*(1-SUM($C$540))*(1-SUM($C$541))))</f>
        <v/>
      </c>
      <c r="K350" s="84" t="str">
        <f t="shared" ref="K350:K359" si="253">IF(N$80="","",IF($B350="","",PRODUCT(K262,L290)*(1-SUM($C$540))*(1-SUM($C$541))))</f>
        <v/>
      </c>
      <c r="L350" s="84" t="str">
        <f t="shared" ref="L350:L359" si="254">IF(O$80="","",IF($B350="","",PRODUCT(L262,M290)*(1-SUM($C$540))*(1-SUM($C$541))))</f>
        <v/>
      </c>
      <c r="M350" s="84" t="str">
        <f t="shared" ref="M350:M359" si="255">IF(P$80="","",IF($B350="","",PRODUCT(M262,N290)*(1-SUM($C$540))*(1-SUM($C$541))))</f>
        <v/>
      </c>
      <c r="N350" s="84" t="str">
        <f t="shared" ref="N350:N359" si="256">IF(Q$80="","",IF($B350="","",PRODUCT(N262,O290)*(1-SUM($C$540))*(1-SUM($C$541))))</f>
        <v/>
      </c>
      <c r="O350" s="84" t="str">
        <f t="shared" ref="O350:O359" si="257">IF(R$80="","",IF($B350="","",PRODUCT(O262,P290)*(1-SUM($C$540))*(1-SUM($C$541))))</f>
        <v/>
      </c>
      <c r="P350" s="84" t="str">
        <f t="shared" ref="P350:P359" si="258">IF(S$80="","",IF($B350="","",PRODUCT(P262,Q290)*(1-SUM($C$540))*(1-SUM($C$541))))</f>
        <v/>
      </c>
      <c r="Q350" s="84" t="str">
        <f t="shared" ref="Q350:Q359" si="259">IF(T$80="","",IF($B350="","",PRODUCT(Q262,R290)*(1-SUM($C$540))*(1-SUM($C$541))))</f>
        <v/>
      </c>
      <c r="R350" s="84" t="str">
        <f t="shared" ref="R350:R359" si="260">IF(U$80="","",IF($B350="","",PRODUCT(R262,S290)*(1-SUM($C$540))*(1-SUM($C$541))))</f>
        <v/>
      </c>
      <c r="S350" s="84" t="str">
        <f t="shared" ref="S350:S359" si="261">IF(V$80="","",IF($B350="","",PRODUCT(S262,T290)*(1-SUM($C$540))*(1-SUM($C$541))))</f>
        <v/>
      </c>
      <c r="T350" s="84" t="str">
        <f t="shared" ref="T350:T359" si="262">IF(W$80="","",IF($B350="","",PRODUCT(T262,U290)*(1-SUM($C$540))*(1-SUM($C$541))))</f>
        <v/>
      </c>
      <c r="U350" s="84" t="str">
        <f t="shared" ref="U350:U359" si="263">IF(X$80="","",IF($B350="","",PRODUCT(U262,V290)*(1-SUM($C$540))*(1-SUM($C$541))))</f>
        <v/>
      </c>
      <c r="V350" s="84" t="str">
        <f t="shared" ref="V350:V359" si="264">IF(Y$80="","",IF($B350="","",PRODUCT(V262,W290)*(1-SUM($C$540))*(1-SUM($C$541))))</f>
        <v/>
      </c>
      <c r="W350" s="84" t="str">
        <f t="shared" ref="W350:W359" si="265">IF(Z$80="","",IF($B350="","",PRODUCT(W262,X290)*(1-SUM($C$540))*(1-SUM($C$541))))</f>
        <v/>
      </c>
      <c r="X350" s="84" t="str">
        <f t="shared" ref="X350:X359" si="266">IF(AA$80="","",IF($B350="","",PRODUCT(X262,Y290)*(1-SUM($C$540))*(1-SUM($C$541))))</f>
        <v/>
      </c>
      <c r="Y350" s="84" t="str">
        <f t="shared" ref="Y350:Y359" si="267">IF(AB$80="","",IF($B350="","",PRODUCT(Y262,Z290)*(1-SUM($C$540))*(1-SUM($C$541))))</f>
        <v/>
      </c>
      <c r="Z350" s="84" t="str">
        <f t="shared" ref="Z350:Z359" si="268">IF(AC$80="","",IF($B350="","",PRODUCT(Z262,AA290)*(1-SUM($C$540))*(1-SUM($C$541))))</f>
        <v/>
      </c>
      <c r="AA350" s="84" t="str">
        <f t="shared" ref="AA350:AA359" si="269">IF(AD$80="","",IF($B350="","",PRODUCT(AA262,AB290)*(1-SUM($C$540))*(1-SUM($C$541))))</f>
        <v/>
      </c>
      <c r="AB350" s="84" t="str">
        <f t="shared" ref="AB350:AB359" si="270">IF(AE$80="","",IF($B350="","",PRODUCT(AB262,AC290)*(1-SUM($C$540))*(1-SUM($C$541))))</f>
        <v/>
      </c>
      <c r="AC350" s="84" t="str">
        <f t="shared" ref="AC350:AC359" si="271">IF(AF$80="","",IF($B350="","",PRODUCT(AC262,AD290)*(1-SUM($C$540))*(1-SUM($C$541))))</f>
        <v/>
      </c>
      <c r="AD350" s="84" t="str">
        <f t="shared" ref="AD350:AD359" si="272">IF(AG$80="","",IF($B350="","",PRODUCT(AD262,AE290)*(1-SUM($C$540))*(1-SUM($C$541))))</f>
        <v/>
      </c>
      <c r="AE350" s="84" t="str">
        <f t="shared" ref="AE350:AE359" si="273">IF(AH$80="","",IF($B350="","",PRODUCT(AE262,AF290)*(1-SUM($C$540))*(1-SUM($C$541))))</f>
        <v/>
      </c>
      <c r="AF350" s="84" t="str">
        <f t="shared" ref="AF350:AF359" si="274">IF(AI$80="","",IF($B350="","",PRODUCT(AF262,AG290)*(1-SUM($C$540))*(1-SUM($C$541))))</f>
        <v/>
      </c>
      <c r="AG350" s="84" t="str">
        <f t="shared" ref="AG350:AG359" si="275">IF(AJ$80="","",IF($B350="","",PRODUCT(AG262,AH290)*(1-SUM($C$540))*(1-SUM($C$541))))</f>
        <v/>
      </c>
    </row>
    <row r="351" spans="1:33" s="69" customFormat="1">
      <c r="A351" s="94" t="str">
        <f t="shared" ref="A351:C351" si="276">IF(A277="","",A277)</f>
        <v/>
      </c>
      <c r="B351" s="204" t="str">
        <f t="shared" si="276"/>
        <v/>
      </c>
      <c r="C351" s="275" t="str">
        <f t="shared" si="276"/>
        <v/>
      </c>
      <c r="D351" s="88" t="str">
        <f t="shared" si="246"/>
        <v/>
      </c>
      <c r="E351" s="88" t="str">
        <f t="shared" si="247"/>
        <v/>
      </c>
      <c r="F351" s="88" t="str">
        <f t="shared" si="248"/>
        <v/>
      </c>
      <c r="G351" s="88" t="str">
        <f t="shared" si="249"/>
        <v/>
      </c>
      <c r="H351" s="88" t="str">
        <f t="shared" si="250"/>
        <v/>
      </c>
      <c r="I351" s="88" t="str">
        <f t="shared" si="251"/>
        <v/>
      </c>
      <c r="J351" s="88" t="str">
        <f t="shared" si="252"/>
        <v/>
      </c>
      <c r="K351" s="88" t="str">
        <f t="shared" si="253"/>
        <v/>
      </c>
      <c r="L351" s="88" t="str">
        <f t="shared" si="254"/>
        <v/>
      </c>
      <c r="M351" s="88" t="str">
        <f t="shared" si="255"/>
        <v/>
      </c>
      <c r="N351" s="88" t="str">
        <f t="shared" si="256"/>
        <v/>
      </c>
      <c r="O351" s="88" t="str">
        <f t="shared" si="257"/>
        <v/>
      </c>
      <c r="P351" s="88" t="str">
        <f t="shared" si="258"/>
        <v/>
      </c>
      <c r="Q351" s="88" t="str">
        <f t="shared" si="259"/>
        <v/>
      </c>
      <c r="R351" s="88" t="str">
        <f t="shared" si="260"/>
        <v/>
      </c>
      <c r="S351" s="88" t="str">
        <f t="shared" si="261"/>
        <v/>
      </c>
      <c r="T351" s="88" t="str">
        <f t="shared" si="262"/>
        <v/>
      </c>
      <c r="U351" s="88" t="str">
        <f t="shared" si="263"/>
        <v/>
      </c>
      <c r="V351" s="88" t="str">
        <f t="shared" si="264"/>
        <v/>
      </c>
      <c r="W351" s="88" t="str">
        <f t="shared" si="265"/>
        <v/>
      </c>
      <c r="X351" s="88" t="str">
        <f t="shared" si="266"/>
        <v/>
      </c>
      <c r="Y351" s="88" t="str">
        <f t="shared" si="267"/>
        <v/>
      </c>
      <c r="Z351" s="88" t="str">
        <f t="shared" si="268"/>
        <v/>
      </c>
      <c r="AA351" s="88" t="str">
        <f t="shared" si="269"/>
        <v/>
      </c>
      <c r="AB351" s="88" t="str">
        <f t="shared" si="270"/>
        <v/>
      </c>
      <c r="AC351" s="88" t="str">
        <f t="shared" si="271"/>
        <v/>
      </c>
      <c r="AD351" s="88" t="str">
        <f t="shared" si="272"/>
        <v/>
      </c>
      <c r="AE351" s="88" t="str">
        <f t="shared" si="273"/>
        <v/>
      </c>
      <c r="AF351" s="88" t="str">
        <f t="shared" si="274"/>
        <v/>
      </c>
      <c r="AG351" s="88" t="str">
        <f t="shared" si="275"/>
        <v/>
      </c>
    </row>
    <row r="352" spans="1:33" s="69" customFormat="1">
      <c r="A352" s="94" t="str">
        <f t="shared" ref="A352:C352" si="277">IF(A278="","",A278)</f>
        <v/>
      </c>
      <c r="B352" s="204" t="str">
        <f t="shared" si="277"/>
        <v/>
      </c>
      <c r="C352" s="275" t="str">
        <f t="shared" si="277"/>
        <v/>
      </c>
      <c r="D352" s="88" t="str">
        <f t="shared" si="246"/>
        <v/>
      </c>
      <c r="E352" s="88" t="str">
        <f t="shared" si="247"/>
        <v/>
      </c>
      <c r="F352" s="88" t="str">
        <f t="shared" si="248"/>
        <v/>
      </c>
      <c r="G352" s="88" t="str">
        <f t="shared" si="249"/>
        <v/>
      </c>
      <c r="H352" s="88" t="str">
        <f t="shared" si="250"/>
        <v/>
      </c>
      <c r="I352" s="88" t="str">
        <f t="shared" si="251"/>
        <v/>
      </c>
      <c r="J352" s="88" t="str">
        <f t="shared" si="252"/>
        <v/>
      </c>
      <c r="K352" s="88" t="str">
        <f t="shared" si="253"/>
        <v/>
      </c>
      <c r="L352" s="88" t="str">
        <f t="shared" si="254"/>
        <v/>
      </c>
      <c r="M352" s="88" t="str">
        <f t="shared" si="255"/>
        <v/>
      </c>
      <c r="N352" s="88" t="str">
        <f t="shared" si="256"/>
        <v/>
      </c>
      <c r="O352" s="88" t="str">
        <f t="shared" si="257"/>
        <v/>
      </c>
      <c r="P352" s="88" t="str">
        <f t="shared" si="258"/>
        <v/>
      </c>
      <c r="Q352" s="88" t="str">
        <f t="shared" si="259"/>
        <v/>
      </c>
      <c r="R352" s="88" t="str">
        <f t="shared" si="260"/>
        <v/>
      </c>
      <c r="S352" s="88" t="str">
        <f t="shared" si="261"/>
        <v/>
      </c>
      <c r="T352" s="88" t="str">
        <f t="shared" si="262"/>
        <v/>
      </c>
      <c r="U352" s="88" t="str">
        <f t="shared" si="263"/>
        <v/>
      </c>
      <c r="V352" s="88" t="str">
        <f t="shared" si="264"/>
        <v/>
      </c>
      <c r="W352" s="88" t="str">
        <f t="shared" si="265"/>
        <v/>
      </c>
      <c r="X352" s="88" t="str">
        <f t="shared" si="266"/>
        <v/>
      </c>
      <c r="Y352" s="88" t="str">
        <f t="shared" si="267"/>
        <v/>
      </c>
      <c r="Z352" s="88" t="str">
        <f t="shared" si="268"/>
        <v/>
      </c>
      <c r="AA352" s="88" t="str">
        <f t="shared" si="269"/>
        <v/>
      </c>
      <c r="AB352" s="88" t="str">
        <f t="shared" si="270"/>
        <v/>
      </c>
      <c r="AC352" s="88" t="str">
        <f t="shared" si="271"/>
        <v/>
      </c>
      <c r="AD352" s="88" t="str">
        <f t="shared" si="272"/>
        <v/>
      </c>
      <c r="AE352" s="88" t="str">
        <f t="shared" si="273"/>
        <v/>
      </c>
      <c r="AF352" s="88" t="str">
        <f t="shared" si="274"/>
        <v/>
      </c>
      <c r="AG352" s="88" t="str">
        <f t="shared" si="275"/>
        <v/>
      </c>
    </row>
    <row r="353" spans="1:33" s="69" customFormat="1">
      <c r="A353" s="94" t="str">
        <f t="shared" ref="A353:C353" si="278">IF(A279="","",A279)</f>
        <v/>
      </c>
      <c r="B353" s="204" t="str">
        <f t="shared" si="278"/>
        <v/>
      </c>
      <c r="C353" s="275" t="str">
        <f t="shared" si="278"/>
        <v/>
      </c>
      <c r="D353" s="88" t="str">
        <f t="shared" si="246"/>
        <v/>
      </c>
      <c r="E353" s="88" t="str">
        <f t="shared" si="247"/>
        <v/>
      </c>
      <c r="F353" s="88" t="str">
        <f t="shared" si="248"/>
        <v/>
      </c>
      <c r="G353" s="88" t="str">
        <f t="shared" si="249"/>
        <v/>
      </c>
      <c r="H353" s="88" t="str">
        <f t="shared" si="250"/>
        <v/>
      </c>
      <c r="I353" s="88" t="str">
        <f t="shared" si="251"/>
        <v/>
      </c>
      <c r="J353" s="88" t="str">
        <f t="shared" si="252"/>
        <v/>
      </c>
      <c r="K353" s="88" t="str">
        <f t="shared" si="253"/>
        <v/>
      </c>
      <c r="L353" s="88" t="str">
        <f t="shared" si="254"/>
        <v/>
      </c>
      <c r="M353" s="88" t="str">
        <f t="shared" si="255"/>
        <v/>
      </c>
      <c r="N353" s="88" t="str">
        <f t="shared" si="256"/>
        <v/>
      </c>
      <c r="O353" s="88" t="str">
        <f t="shared" si="257"/>
        <v/>
      </c>
      <c r="P353" s="88" t="str">
        <f t="shared" si="258"/>
        <v/>
      </c>
      <c r="Q353" s="88" t="str">
        <f t="shared" si="259"/>
        <v/>
      </c>
      <c r="R353" s="88" t="str">
        <f t="shared" si="260"/>
        <v/>
      </c>
      <c r="S353" s="88" t="str">
        <f t="shared" si="261"/>
        <v/>
      </c>
      <c r="T353" s="88" t="str">
        <f t="shared" si="262"/>
        <v/>
      </c>
      <c r="U353" s="88" t="str">
        <f t="shared" si="263"/>
        <v/>
      </c>
      <c r="V353" s="88" t="str">
        <f t="shared" si="264"/>
        <v/>
      </c>
      <c r="W353" s="88" t="str">
        <f t="shared" si="265"/>
        <v/>
      </c>
      <c r="X353" s="88" t="str">
        <f t="shared" si="266"/>
        <v/>
      </c>
      <c r="Y353" s="88" t="str">
        <f t="shared" si="267"/>
        <v/>
      </c>
      <c r="Z353" s="88" t="str">
        <f t="shared" si="268"/>
        <v/>
      </c>
      <c r="AA353" s="88" t="str">
        <f t="shared" si="269"/>
        <v/>
      </c>
      <c r="AB353" s="88" t="str">
        <f t="shared" si="270"/>
        <v/>
      </c>
      <c r="AC353" s="88" t="str">
        <f t="shared" si="271"/>
        <v/>
      </c>
      <c r="AD353" s="88" t="str">
        <f t="shared" si="272"/>
        <v/>
      </c>
      <c r="AE353" s="88" t="str">
        <f t="shared" si="273"/>
        <v/>
      </c>
      <c r="AF353" s="88" t="str">
        <f t="shared" si="274"/>
        <v/>
      </c>
      <c r="AG353" s="88" t="str">
        <f t="shared" si="275"/>
        <v/>
      </c>
    </row>
    <row r="354" spans="1:33" s="152" customFormat="1">
      <c r="A354" s="94" t="str">
        <f t="shared" ref="A354:C354" si="279">IF(A280="","",A280)</f>
        <v/>
      </c>
      <c r="B354" s="204" t="str">
        <f t="shared" si="279"/>
        <v/>
      </c>
      <c r="C354" s="275" t="str">
        <f t="shared" si="279"/>
        <v/>
      </c>
      <c r="D354" s="88" t="str">
        <f t="shared" si="246"/>
        <v/>
      </c>
      <c r="E354" s="88" t="str">
        <f t="shared" si="247"/>
        <v/>
      </c>
      <c r="F354" s="88" t="str">
        <f t="shared" si="248"/>
        <v/>
      </c>
      <c r="G354" s="88" t="str">
        <f t="shared" si="249"/>
        <v/>
      </c>
      <c r="H354" s="88" t="str">
        <f t="shared" si="250"/>
        <v/>
      </c>
      <c r="I354" s="88" t="str">
        <f t="shared" si="251"/>
        <v/>
      </c>
      <c r="J354" s="88" t="str">
        <f t="shared" si="252"/>
        <v/>
      </c>
      <c r="K354" s="88" t="str">
        <f t="shared" si="253"/>
        <v/>
      </c>
      <c r="L354" s="88" t="str">
        <f t="shared" si="254"/>
        <v/>
      </c>
      <c r="M354" s="88" t="str">
        <f t="shared" si="255"/>
        <v/>
      </c>
      <c r="N354" s="88" t="str">
        <f t="shared" si="256"/>
        <v/>
      </c>
      <c r="O354" s="88" t="str">
        <f t="shared" si="257"/>
        <v/>
      </c>
      <c r="P354" s="88" t="str">
        <f t="shared" si="258"/>
        <v/>
      </c>
      <c r="Q354" s="88" t="str">
        <f t="shared" si="259"/>
        <v/>
      </c>
      <c r="R354" s="88" t="str">
        <f t="shared" si="260"/>
        <v/>
      </c>
      <c r="S354" s="88" t="str">
        <f t="shared" si="261"/>
        <v/>
      </c>
      <c r="T354" s="88" t="str">
        <f t="shared" si="262"/>
        <v/>
      </c>
      <c r="U354" s="88" t="str">
        <f t="shared" si="263"/>
        <v/>
      </c>
      <c r="V354" s="88" t="str">
        <f t="shared" si="264"/>
        <v/>
      </c>
      <c r="W354" s="88" t="str">
        <f t="shared" si="265"/>
        <v/>
      </c>
      <c r="X354" s="88" t="str">
        <f t="shared" si="266"/>
        <v/>
      </c>
      <c r="Y354" s="88" t="str">
        <f t="shared" si="267"/>
        <v/>
      </c>
      <c r="Z354" s="88" t="str">
        <f t="shared" si="268"/>
        <v/>
      </c>
      <c r="AA354" s="88" t="str">
        <f t="shared" si="269"/>
        <v/>
      </c>
      <c r="AB354" s="88" t="str">
        <f t="shared" si="270"/>
        <v/>
      </c>
      <c r="AC354" s="88" t="str">
        <f t="shared" si="271"/>
        <v/>
      </c>
      <c r="AD354" s="88" t="str">
        <f t="shared" si="272"/>
        <v/>
      </c>
      <c r="AE354" s="88" t="str">
        <f t="shared" si="273"/>
        <v/>
      </c>
      <c r="AF354" s="88" t="str">
        <f t="shared" si="274"/>
        <v/>
      </c>
      <c r="AG354" s="88" t="str">
        <f t="shared" si="275"/>
        <v/>
      </c>
    </row>
    <row r="355" spans="1:33" s="152" customFormat="1">
      <c r="A355" s="94" t="str">
        <f t="shared" ref="A355:C355" si="280">IF(A281="","",A281)</f>
        <v/>
      </c>
      <c r="B355" s="204" t="str">
        <f t="shared" si="280"/>
        <v/>
      </c>
      <c r="C355" s="275" t="str">
        <f t="shared" si="280"/>
        <v/>
      </c>
      <c r="D355" s="88" t="str">
        <f t="shared" si="246"/>
        <v/>
      </c>
      <c r="E355" s="88" t="str">
        <f t="shared" si="247"/>
        <v/>
      </c>
      <c r="F355" s="88" t="str">
        <f t="shared" si="248"/>
        <v/>
      </c>
      <c r="G355" s="88" t="str">
        <f t="shared" si="249"/>
        <v/>
      </c>
      <c r="H355" s="88" t="str">
        <f t="shared" si="250"/>
        <v/>
      </c>
      <c r="I355" s="88" t="str">
        <f t="shared" si="251"/>
        <v/>
      </c>
      <c r="J355" s="88" t="str">
        <f t="shared" si="252"/>
        <v/>
      </c>
      <c r="K355" s="88" t="str">
        <f t="shared" si="253"/>
        <v/>
      </c>
      <c r="L355" s="88" t="str">
        <f t="shared" si="254"/>
        <v/>
      </c>
      <c r="M355" s="88" t="str">
        <f t="shared" si="255"/>
        <v/>
      </c>
      <c r="N355" s="88" t="str">
        <f t="shared" si="256"/>
        <v/>
      </c>
      <c r="O355" s="88" t="str">
        <f t="shared" si="257"/>
        <v/>
      </c>
      <c r="P355" s="88" t="str">
        <f t="shared" si="258"/>
        <v/>
      </c>
      <c r="Q355" s="88" t="str">
        <f t="shared" si="259"/>
        <v/>
      </c>
      <c r="R355" s="88" t="str">
        <f t="shared" si="260"/>
        <v/>
      </c>
      <c r="S355" s="88" t="str">
        <f t="shared" si="261"/>
        <v/>
      </c>
      <c r="T355" s="88" t="str">
        <f t="shared" si="262"/>
        <v/>
      </c>
      <c r="U355" s="88" t="str">
        <f t="shared" si="263"/>
        <v/>
      </c>
      <c r="V355" s="88" t="str">
        <f t="shared" si="264"/>
        <v/>
      </c>
      <c r="W355" s="88" t="str">
        <f t="shared" si="265"/>
        <v/>
      </c>
      <c r="X355" s="88" t="str">
        <f t="shared" si="266"/>
        <v/>
      </c>
      <c r="Y355" s="88" t="str">
        <f t="shared" si="267"/>
        <v/>
      </c>
      <c r="Z355" s="88" t="str">
        <f t="shared" si="268"/>
        <v/>
      </c>
      <c r="AA355" s="88" t="str">
        <f t="shared" si="269"/>
        <v/>
      </c>
      <c r="AB355" s="88" t="str">
        <f t="shared" si="270"/>
        <v/>
      </c>
      <c r="AC355" s="88" t="str">
        <f t="shared" si="271"/>
        <v/>
      </c>
      <c r="AD355" s="88" t="str">
        <f t="shared" si="272"/>
        <v/>
      </c>
      <c r="AE355" s="88" t="str">
        <f t="shared" si="273"/>
        <v/>
      </c>
      <c r="AF355" s="88" t="str">
        <f t="shared" si="274"/>
        <v/>
      </c>
      <c r="AG355" s="88" t="str">
        <f t="shared" si="275"/>
        <v/>
      </c>
    </row>
    <row r="356" spans="1:33" s="152" customFormat="1">
      <c r="A356" s="94" t="str">
        <f t="shared" ref="A356:C356" si="281">IF(A282="","",A282)</f>
        <v/>
      </c>
      <c r="B356" s="204" t="str">
        <f t="shared" si="281"/>
        <v/>
      </c>
      <c r="C356" s="275" t="str">
        <f t="shared" si="281"/>
        <v/>
      </c>
      <c r="D356" s="88" t="str">
        <f t="shared" si="246"/>
        <v/>
      </c>
      <c r="E356" s="88" t="str">
        <f t="shared" si="247"/>
        <v/>
      </c>
      <c r="F356" s="88" t="str">
        <f t="shared" si="248"/>
        <v/>
      </c>
      <c r="G356" s="88" t="str">
        <f t="shared" si="249"/>
        <v/>
      </c>
      <c r="H356" s="88" t="str">
        <f t="shared" si="250"/>
        <v/>
      </c>
      <c r="I356" s="88" t="str">
        <f t="shared" si="251"/>
        <v/>
      </c>
      <c r="J356" s="88" t="str">
        <f t="shared" si="252"/>
        <v/>
      </c>
      <c r="K356" s="88" t="str">
        <f t="shared" si="253"/>
        <v/>
      </c>
      <c r="L356" s="88" t="str">
        <f t="shared" si="254"/>
        <v/>
      </c>
      <c r="M356" s="88" t="str">
        <f t="shared" si="255"/>
        <v/>
      </c>
      <c r="N356" s="88" t="str">
        <f t="shared" si="256"/>
        <v/>
      </c>
      <c r="O356" s="88" t="str">
        <f t="shared" si="257"/>
        <v/>
      </c>
      <c r="P356" s="88" t="str">
        <f t="shared" si="258"/>
        <v/>
      </c>
      <c r="Q356" s="88" t="str">
        <f t="shared" si="259"/>
        <v/>
      </c>
      <c r="R356" s="88" t="str">
        <f t="shared" si="260"/>
        <v/>
      </c>
      <c r="S356" s="88" t="str">
        <f t="shared" si="261"/>
        <v/>
      </c>
      <c r="T356" s="88" t="str">
        <f t="shared" si="262"/>
        <v/>
      </c>
      <c r="U356" s="88" t="str">
        <f t="shared" si="263"/>
        <v/>
      </c>
      <c r="V356" s="88" t="str">
        <f t="shared" si="264"/>
        <v/>
      </c>
      <c r="W356" s="88" t="str">
        <f t="shared" si="265"/>
        <v/>
      </c>
      <c r="X356" s="88" t="str">
        <f t="shared" si="266"/>
        <v/>
      </c>
      <c r="Y356" s="88" t="str">
        <f t="shared" si="267"/>
        <v/>
      </c>
      <c r="Z356" s="88" t="str">
        <f t="shared" si="268"/>
        <v/>
      </c>
      <c r="AA356" s="88" t="str">
        <f t="shared" si="269"/>
        <v/>
      </c>
      <c r="AB356" s="88" t="str">
        <f t="shared" si="270"/>
        <v/>
      </c>
      <c r="AC356" s="88" t="str">
        <f t="shared" si="271"/>
        <v/>
      </c>
      <c r="AD356" s="88" t="str">
        <f t="shared" si="272"/>
        <v/>
      </c>
      <c r="AE356" s="88" t="str">
        <f t="shared" si="273"/>
        <v/>
      </c>
      <c r="AF356" s="88" t="str">
        <f t="shared" si="274"/>
        <v/>
      </c>
      <c r="AG356" s="88" t="str">
        <f t="shared" si="275"/>
        <v/>
      </c>
    </row>
    <row r="357" spans="1:33" s="152" customFormat="1">
      <c r="A357" s="94" t="str">
        <f t="shared" ref="A357:C357" si="282">IF(A283="","",A283)</f>
        <v/>
      </c>
      <c r="B357" s="204" t="str">
        <f t="shared" si="282"/>
        <v/>
      </c>
      <c r="C357" s="275" t="str">
        <f t="shared" si="282"/>
        <v/>
      </c>
      <c r="D357" s="88" t="str">
        <f t="shared" si="246"/>
        <v/>
      </c>
      <c r="E357" s="88" t="str">
        <f t="shared" si="247"/>
        <v/>
      </c>
      <c r="F357" s="88" t="str">
        <f t="shared" si="248"/>
        <v/>
      </c>
      <c r="G357" s="88" t="str">
        <f t="shared" si="249"/>
        <v/>
      </c>
      <c r="H357" s="88" t="str">
        <f t="shared" si="250"/>
        <v/>
      </c>
      <c r="I357" s="88" t="str">
        <f t="shared" si="251"/>
        <v/>
      </c>
      <c r="J357" s="88" t="str">
        <f t="shared" si="252"/>
        <v/>
      </c>
      <c r="K357" s="88" t="str">
        <f t="shared" si="253"/>
        <v/>
      </c>
      <c r="L357" s="88" t="str">
        <f t="shared" si="254"/>
        <v/>
      </c>
      <c r="M357" s="88" t="str">
        <f t="shared" si="255"/>
        <v/>
      </c>
      <c r="N357" s="88" t="str">
        <f t="shared" si="256"/>
        <v/>
      </c>
      <c r="O357" s="88" t="str">
        <f t="shared" si="257"/>
        <v/>
      </c>
      <c r="P357" s="88" t="str">
        <f t="shared" si="258"/>
        <v/>
      </c>
      <c r="Q357" s="88" t="str">
        <f t="shared" si="259"/>
        <v/>
      </c>
      <c r="R357" s="88" t="str">
        <f t="shared" si="260"/>
        <v/>
      </c>
      <c r="S357" s="88" t="str">
        <f t="shared" si="261"/>
        <v/>
      </c>
      <c r="T357" s="88" t="str">
        <f t="shared" si="262"/>
        <v/>
      </c>
      <c r="U357" s="88" t="str">
        <f t="shared" si="263"/>
        <v/>
      </c>
      <c r="V357" s="88" t="str">
        <f t="shared" si="264"/>
        <v/>
      </c>
      <c r="W357" s="88" t="str">
        <f t="shared" si="265"/>
        <v/>
      </c>
      <c r="X357" s="88" t="str">
        <f t="shared" si="266"/>
        <v/>
      </c>
      <c r="Y357" s="88" t="str">
        <f t="shared" si="267"/>
        <v/>
      </c>
      <c r="Z357" s="88" t="str">
        <f t="shared" si="268"/>
        <v/>
      </c>
      <c r="AA357" s="88" t="str">
        <f t="shared" si="269"/>
        <v/>
      </c>
      <c r="AB357" s="88" t="str">
        <f t="shared" si="270"/>
        <v/>
      </c>
      <c r="AC357" s="88" t="str">
        <f t="shared" si="271"/>
        <v/>
      </c>
      <c r="AD357" s="88" t="str">
        <f t="shared" si="272"/>
        <v/>
      </c>
      <c r="AE357" s="88" t="str">
        <f t="shared" si="273"/>
        <v/>
      </c>
      <c r="AF357" s="88" t="str">
        <f t="shared" si="274"/>
        <v/>
      </c>
      <c r="AG357" s="88" t="str">
        <f t="shared" si="275"/>
        <v/>
      </c>
    </row>
    <row r="358" spans="1:33" s="152" customFormat="1">
      <c r="A358" s="94" t="str">
        <f t="shared" ref="A358:C358" si="283">IF(A284="","",A284)</f>
        <v/>
      </c>
      <c r="B358" s="204" t="str">
        <f t="shared" si="283"/>
        <v/>
      </c>
      <c r="C358" s="275" t="str">
        <f t="shared" si="283"/>
        <v/>
      </c>
      <c r="D358" s="88" t="str">
        <f t="shared" si="246"/>
        <v/>
      </c>
      <c r="E358" s="88" t="str">
        <f t="shared" si="247"/>
        <v/>
      </c>
      <c r="F358" s="88" t="str">
        <f t="shared" si="248"/>
        <v/>
      </c>
      <c r="G358" s="88" t="str">
        <f t="shared" si="249"/>
        <v/>
      </c>
      <c r="H358" s="88" t="str">
        <f t="shared" si="250"/>
        <v/>
      </c>
      <c r="I358" s="88" t="str">
        <f t="shared" si="251"/>
        <v/>
      </c>
      <c r="J358" s="88" t="str">
        <f t="shared" si="252"/>
        <v/>
      </c>
      <c r="K358" s="88" t="str">
        <f t="shared" si="253"/>
        <v/>
      </c>
      <c r="L358" s="88" t="str">
        <f t="shared" si="254"/>
        <v/>
      </c>
      <c r="M358" s="88" t="str">
        <f t="shared" si="255"/>
        <v/>
      </c>
      <c r="N358" s="88" t="str">
        <f t="shared" si="256"/>
        <v/>
      </c>
      <c r="O358" s="88" t="str">
        <f t="shared" si="257"/>
        <v/>
      </c>
      <c r="P358" s="88" t="str">
        <f t="shared" si="258"/>
        <v/>
      </c>
      <c r="Q358" s="88" t="str">
        <f t="shared" si="259"/>
        <v/>
      </c>
      <c r="R358" s="88" t="str">
        <f t="shared" si="260"/>
        <v/>
      </c>
      <c r="S358" s="88" t="str">
        <f t="shared" si="261"/>
        <v/>
      </c>
      <c r="T358" s="88" t="str">
        <f t="shared" si="262"/>
        <v/>
      </c>
      <c r="U358" s="88" t="str">
        <f t="shared" si="263"/>
        <v/>
      </c>
      <c r="V358" s="88" t="str">
        <f t="shared" si="264"/>
        <v/>
      </c>
      <c r="W358" s="88" t="str">
        <f t="shared" si="265"/>
        <v/>
      </c>
      <c r="X358" s="88" t="str">
        <f t="shared" si="266"/>
        <v/>
      </c>
      <c r="Y358" s="88" t="str">
        <f t="shared" si="267"/>
        <v/>
      </c>
      <c r="Z358" s="88" t="str">
        <f t="shared" si="268"/>
        <v/>
      </c>
      <c r="AA358" s="88" t="str">
        <f t="shared" si="269"/>
        <v/>
      </c>
      <c r="AB358" s="88" t="str">
        <f t="shared" si="270"/>
        <v/>
      </c>
      <c r="AC358" s="88" t="str">
        <f t="shared" si="271"/>
        <v/>
      </c>
      <c r="AD358" s="88" t="str">
        <f t="shared" si="272"/>
        <v/>
      </c>
      <c r="AE358" s="88" t="str">
        <f t="shared" si="273"/>
        <v/>
      </c>
      <c r="AF358" s="88" t="str">
        <f t="shared" si="274"/>
        <v/>
      </c>
      <c r="AG358" s="88" t="str">
        <f t="shared" si="275"/>
        <v/>
      </c>
    </row>
    <row r="359" spans="1:33" s="69" customFormat="1">
      <c r="A359" s="105" t="str">
        <f t="shared" ref="A359:C359" si="284">IF(A285="","",A285)</f>
        <v/>
      </c>
      <c r="B359" s="209" t="str">
        <f t="shared" si="284"/>
        <v/>
      </c>
      <c r="C359" s="276" t="str">
        <f t="shared" si="284"/>
        <v/>
      </c>
      <c r="D359" s="122" t="str">
        <f t="shared" si="246"/>
        <v/>
      </c>
      <c r="E359" s="122" t="str">
        <f t="shared" si="247"/>
        <v/>
      </c>
      <c r="F359" s="122" t="str">
        <f t="shared" si="248"/>
        <v/>
      </c>
      <c r="G359" s="122" t="str">
        <f t="shared" si="249"/>
        <v/>
      </c>
      <c r="H359" s="122" t="str">
        <f t="shared" si="250"/>
        <v/>
      </c>
      <c r="I359" s="122" t="str">
        <f t="shared" si="251"/>
        <v/>
      </c>
      <c r="J359" s="122" t="str">
        <f t="shared" si="252"/>
        <v/>
      </c>
      <c r="K359" s="122" t="str">
        <f t="shared" si="253"/>
        <v/>
      </c>
      <c r="L359" s="122" t="str">
        <f t="shared" si="254"/>
        <v/>
      </c>
      <c r="M359" s="122" t="str">
        <f t="shared" si="255"/>
        <v/>
      </c>
      <c r="N359" s="122" t="str">
        <f t="shared" si="256"/>
        <v/>
      </c>
      <c r="O359" s="122" t="str">
        <f t="shared" si="257"/>
        <v/>
      </c>
      <c r="P359" s="122" t="str">
        <f t="shared" si="258"/>
        <v/>
      </c>
      <c r="Q359" s="122" t="str">
        <f t="shared" si="259"/>
        <v/>
      </c>
      <c r="R359" s="122" t="str">
        <f t="shared" si="260"/>
        <v/>
      </c>
      <c r="S359" s="122" t="str">
        <f t="shared" si="261"/>
        <v/>
      </c>
      <c r="T359" s="122" t="str">
        <f t="shared" si="262"/>
        <v/>
      </c>
      <c r="U359" s="122" t="str">
        <f t="shared" si="263"/>
        <v/>
      </c>
      <c r="V359" s="122" t="str">
        <f t="shared" si="264"/>
        <v/>
      </c>
      <c r="W359" s="122" t="str">
        <f t="shared" si="265"/>
        <v/>
      </c>
      <c r="X359" s="122" t="str">
        <f t="shared" si="266"/>
        <v/>
      </c>
      <c r="Y359" s="122" t="str">
        <f t="shared" si="267"/>
        <v/>
      </c>
      <c r="Z359" s="122" t="str">
        <f t="shared" si="268"/>
        <v/>
      </c>
      <c r="AA359" s="122" t="str">
        <f t="shared" si="269"/>
        <v/>
      </c>
      <c r="AB359" s="122" t="str">
        <f t="shared" si="270"/>
        <v/>
      </c>
      <c r="AC359" s="122" t="str">
        <f t="shared" si="271"/>
        <v/>
      </c>
      <c r="AD359" s="122" t="str">
        <f t="shared" si="272"/>
        <v/>
      </c>
      <c r="AE359" s="122" t="str">
        <f t="shared" si="273"/>
        <v/>
      </c>
      <c r="AF359" s="122" t="str">
        <f t="shared" si="274"/>
        <v/>
      </c>
      <c r="AG359" s="122" t="str">
        <f t="shared" si="275"/>
        <v/>
      </c>
    </row>
    <row r="360" spans="1:33" s="69" customFormat="1">
      <c r="A360" s="109" t="s">
        <v>113</v>
      </c>
      <c r="B360" s="10" t="s">
        <v>269</v>
      </c>
      <c r="C360" s="83" t="s">
        <v>1</v>
      </c>
      <c r="D360" s="84">
        <f>IF(G$80="","",SUM(D$350:D$359))</f>
        <v>0</v>
      </c>
      <c r="E360" s="84">
        <f t="shared" ref="E360:AG360" si="285">IF(H$80="","",SUM(E$350:E$359))</f>
        <v>0</v>
      </c>
      <c r="F360" s="84">
        <f t="shared" si="285"/>
        <v>0</v>
      </c>
      <c r="G360" s="84">
        <f t="shared" si="285"/>
        <v>0</v>
      </c>
      <c r="H360" s="84">
        <f t="shared" si="285"/>
        <v>0</v>
      </c>
      <c r="I360" s="84">
        <f t="shared" si="285"/>
        <v>0</v>
      </c>
      <c r="J360" s="84">
        <f t="shared" si="285"/>
        <v>0</v>
      </c>
      <c r="K360" s="84">
        <f t="shared" si="285"/>
        <v>0</v>
      </c>
      <c r="L360" s="84">
        <f t="shared" si="285"/>
        <v>0</v>
      </c>
      <c r="M360" s="84">
        <f t="shared" si="285"/>
        <v>0</v>
      </c>
      <c r="N360" s="84">
        <f t="shared" si="285"/>
        <v>0</v>
      </c>
      <c r="O360" s="84">
        <f t="shared" si="285"/>
        <v>0</v>
      </c>
      <c r="P360" s="84">
        <f t="shared" si="285"/>
        <v>0</v>
      </c>
      <c r="Q360" s="84">
        <f t="shared" si="285"/>
        <v>0</v>
      </c>
      <c r="R360" s="84">
        <f t="shared" si="285"/>
        <v>0</v>
      </c>
      <c r="S360" s="84" t="str">
        <f t="shared" si="285"/>
        <v/>
      </c>
      <c r="T360" s="84" t="str">
        <f t="shared" si="285"/>
        <v/>
      </c>
      <c r="U360" s="84" t="str">
        <f t="shared" si="285"/>
        <v/>
      </c>
      <c r="V360" s="84" t="str">
        <f t="shared" si="285"/>
        <v/>
      </c>
      <c r="W360" s="84" t="str">
        <f t="shared" si="285"/>
        <v/>
      </c>
      <c r="X360" s="84" t="str">
        <f t="shared" si="285"/>
        <v/>
      </c>
      <c r="Y360" s="84" t="str">
        <f t="shared" si="285"/>
        <v/>
      </c>
      <c r="Z360" s="84" t="str">
        <f t="shared" si="285"/>
        <v/>
      </c>
      <c r="AA360" s="84" t="str">
        <f t="shared" si="285"/>
        <v/>
      </c>
      <c r="AB360" s="84" t="str">
        <f t="shared" si="285"/>
        <v/>
      </c>
      <c r="AC360" s="84" t="str">
        <f t="shared" si="285"/>
        <v/>
      </c>
      <c r="AD360" s="84" t="str">
        <f t="shared" si="285"/>
        <v/>
      </c>
      <c r="AE360" s="84" t="str">
        <f t="shared" si="285"/>
        <v/>
      </c>
      <c r="AF360" s="84" t="str">
        <f t="shared" si="285"/>
        <v/>
      </c>
      <c r="AG360" s="84" t="str">
        <f t="shared" si="285"/>
        <v/>
      </c>
    </row>
    <row r="361" spans="1:33" s="69" customFormat="1">
      <c r="A361" s="110" t="s">
        <v>147</v>
      </c>
      <c r="B361" s="111" t="s">
        <v>270</v>
      </c>
      <c r="C361" s="87" t="s">
        <v>1</v>
      </c>
      <c r="D361" s="88">
        <f>IF(G$80="","",IF(E$300="",D$360,D$360*E$300))</f>
        <v>0</v>
      </c>
      <c r="E361" s="88">
        <f t="shared" ref="E361:AG361" si="286">IF(H$80="","",IF(F$300="",E$360,E$360*F$300))</f>
        <v>0</v>
      </c>
      <c r="F361" s="88">
        <f t="shared" si="286"/>
        <v>0</v>
      </c>
      <c r="G361" s="88">
        <f t="shared" si="286"/>
        <v>0</v>
      </c>
      <c r="H361" s="88">
        <f t="shared" si="286"/>
        <v>0</v>
      </c>
      <c r="I361" s="88">
        <f t="shared" si="286"/>
        <v>0</v>
      </c>
      <c r="J361" s="88">
        <f t="shared" si="286"/>
        <v>0</v>
      </c>
      <c r="K361" s="88">
        <f t="shared" si="286"/>
        <v>0</v>
      </c>
      <c r="L361" s="88">
        <f t="shared" si="286"/>
        <v>0</v>
      </c>
      <c r="M361" s="88">
        <f t="shared" si="286"/>
        <v>0</v>
      </c>
      <c r="N361" s="88">
        <f t="shared" si="286"/>
        <v>0</v>
      </c>
      <c r="O361" s="88">
        <f t="shared" si="286"/>
        <v>0</v>
      </c>
      <c r="P361" s="88">
        <f t="shared" si="286"/>
        <v>0</v>
      </c>
      <c r="Q361" s="88">
        <f t="shared" si="286"/>
        <v>0</v>
      </c>
      <c r="R361" s="88">
        <f t="shared" si="286"/>
        <v>0</v>
      </c>
      <c r="S361" s="88" t="str">
        <f t="shared" si="286"/>
        <v/>
      </c>
      <c r="T361" s="88" t="str">
        <f t="shared" si="286"/>
        <v/>
      </c>
      <c r="U361" s="88" t="str">
        <f t="shared" si="286"/>
        <v/>
      </c>
      <c r="V361" s="88" t="str">
        <f t="shared" si="286"/>
        <v/>
      </c>
      <c r="W361" s="88" t="str">
        <f t="shared" si="286"/>
        <v/>
      </c>
      <c r="X361" s="88" t="str">
        <f t="shared" si="286"/>
        <v/>
      </c>
      <c r="Y361" s="88" t="str">
        <f t="shared" si="286"/>
        <v/>
      </c>
      <c r="Z361" s="88" t="str">
        <f t="shared" si="286"/>
        <v/>
      </c>
      <c r="AA361" s="88" t="str">
        <f t="shared" si="286"/>
        <v/>
      </c>
      <c r="AB361" s="88" t="str">
        <f t="shared" si="286"/>
        <v/>
      </c>
      <c r="AC361" s="88" t="str">
        <f t="shared" si="286"/>
        <v/>
      </c>
      <c r="AD361" s="88" t="str">
        <f t="shared" si="286"/>
        <v/>
      </c>
      <c r="AE361" s="88" t="str">
        <f t="shared" si="286"/>
        <v/>
      </c>
      <c r="AF361" s="88" t="str">
        <f t="shared" si="286"/>
        <v/>
      </c>
      <c r="AG361" s="88" t="str">
        <f t="shared" si="286"/>
        <v/>
      </c>
    </row>
    <row r="362" spans="1:33" s="112" customFormat="1">
      <c r="A362" s="118" t="s">
        <v>125</v>
      </c>
      <c r="B362" s="119" t="s">
        <v>271</v>
      </c>
      <c r="C362" s="73" t="s">
        <v>1</v>
      </c>
      <c r="D362" s="74">
        <f>IF(G$80="","",IF(D$360=0,0,SUMPRODUCT(D$350:D$359,$D$290:$D$299)))</f>
        <v>0</v>
      </c>
      <c r="E362" s="74">
        <f t="shared" ref="E362:AG362" si="287">IF(H$80="","",IF(E$360=0,0,SUMPRODUCT(E$350:E$359,$D$290:$D$299)))</f>
        <v>0</v>
      </c>
      <c r="F362" s="74">
        <f t="shared" si="287"/>
        <v>0</v>
      </c>
      <c r="G362" s="74">
        <f t="shared" si="287"/>
        <v>0</v>
      </c>
      <c r="H362" s="74">
        <f t="shared" si="287"/>
        <v>0</v>
      </c>
      <c r="I362" s="74">
        <f t="shared" si="287"/>
        <v>0</v>
      </c>
      <c r="J362" s="74">
        <f t="shared" si="287"/>
        <v>0</v>
      </c>
      <c r="K362" s="74">
        <f t="shared" si="287"/>
        <v>0</v>
      </c>
      <c r="L362" s="74">
        <f t="shared" si="287"/>
        <v>0</v>
      </c>
      <c r="M362" s="74">
        <f t="shared" si="287"/>
        <v>0</v>
      </c>
      <c r="N362" s="74">
        <f t="shared" si="287"/>
        <v>0</v>
      </c>
      <c r="O362" s="74">
        <f t="shared" si="287"/>
        <v>0</v>
      </c>
      <c r="P362" s="74">
        <f t="shared" si="287"/>
        <v>0</v>
      </c>
      <c r="Q362" s="74">
        <f t="shared" si="287"/>
        <v>0</v>
      </c>
      <c r="R362" s="74">
        <f t="shared" si="287"/>
        <v>0</v>
      </c>
      <c r="S362" s="74" t="str">
        <f t="shared" si="287"/>
        <v/>
      </c>
      <c r="T362" s="74" t="str">
        <f t="shared" si="287"/>
        <v/>
      </c>
      <c r="U362" s="74" t="str">
        <f t="shared" si="287"/>
        <v/>
      </c>
      <c r="V362" s="74" t="str">
        <f t="shared" si="287"/>
        <v/>
      </c>
      <c r="W362" s="74" t="str">
        <f t="shared" si="287"/>
        <v/>
      </c>
      <c r="X362" s="74" t="str">
        <f t="shared" si="287"/>
        <v/>
      </c>
      <c r="Y362" s="74" t="str">
        <f t="shared" si="287"/>
        <v/>
      </c>
      <c r="Z362" s="74" t="str">
        <f t="shared" si="287"/>
        <v/>
      </c>
      <c r="AA362" s="74" t="str">
        <f t="shared" si="287"/>
        <v/>
      </c>
      <c r="AB362" s="74" t="str">
        <f t="shared" si="287"/>
        <v/>
      </c>
      <c r="AC362" s="74" t="str">
        <f t="shared" si="287"/>
        <v/>
      </c>
      <c r="AD362" s="74" t="str">
        <f t="shared" si="287"/>
        <v/>
      </c>
      <c r="AE362" s="74" t="str">
        <f t="shared" si="287"/>
        <v/>
      </c>
      <c r="AF362" s="74" t="str">
        <f t="shared" si="287"/>
        <v/>
      </c>
      <c r="AG362" s="74" t="str">
        <f t="shared" si="287"/>
        <v/>
      </c>
    </row>
    <row r="363" spans="1:33" s="69" customFormat="1">
      <c r="A363" s="113" t="s">
        <v>250</v>
      </c>
      <c r="B363" s="108" t="str">
        <f>CONCATENATE("Przychody wariantu z projektem –",$E$18)</f>
        <v>Przychody wariantu z projektem – w cenach brutto</v>
      </c>
      <c r="C363" s="114" t="s">
        <v>1</v>
      </c>
      <c r="D363" s="115">
        <f>IF(G$80="","",SUM(D$360,D$362))</f>
        <v>0</v>
      </c>
      <c r="E363" s="115">
        <f t="shared" ref="E363:AG363" si="288">IF(H$80="","",SUM(E$360,E$362))</f>
        <v>0</v>
      </c>
      <c r="F363" s="115">
        <f t="shared" si="288"/>
        <v>0</v>
      </c>
      <c r="G363" s="115">
        <f t="shared" si="288"/>
        <v>0</v>
      </c>
      <c r="H363" s="115">
        <f t="shared" si="288"/>
        <v>0</v>
      </c>
      <c r="I363" s="115">
        <f t="shared" si="288"/>
        <v>0</v>
      </c>
      <c r="J363" s="115">
        <f t="shared" si="288"/>
        <v>0</v>
      </c>
      <c r="K363" s="115">
        <f t="shared" si="288"/>
        <v>0</v>
      </c>
      <c r="L363" s="115">
        <f t="shared" si="288"/>
        <v>0</v>
      </c>
      <c r="M363" s="115">
        <f t="shared" si="288"/>
        <v>0</v>
      </c>
      <c r="N363" s="115">
        <f t="shared" si="288"/>
        <v>0</v>
      </c>
      <c r="O363" s="115">
        <f t="shared" si="288"/>
        <v>0</v>
      </c>
      <c r="P363" s="115">
        <f t="shared" si="288"/>
        <v>0</v>
      </c>
      <c r="Q363" s="115">
        <f t="shared" si="288"/>
        <v>0</v>
      </c>
      <c r="R363" s="115">
        <f t="shared" si="288"/>
        <v>0</v>
      </c>
      <c r="S363" s="115" t="str">
        <f t="shared" si="288"/>
        <v/>
      </c>
      <c r="T363" s="115" t="str">
        <f t="shared" si="288"/>
        <v/>
      </c>
      <c r="U363" s="115" t="str">
        <f t="shared" si="288"/>
        <v/>
      </c>
      <c r="V363" s="115" t="str">
        <f t="shared" si="288"/>
        <v/>
      </c>
      <c r="W363" s="115" t="str">
        <f t="shared" si="288"/>
        <v/>
      </c>
      <c r="X363" s="115" t="str">
        <f t="shared" si="288"/>
        <v/>
      </c>
      <c r="Y363" s="115" t="str">
        <f t="shared" si="288"/>
        <v/>
      </c>
      <c r="Z363" s="115" t="str">
        <f t="shared" si="288"/>
        <v/>
      </c>
      <c r="AA363" s="115" t="str">
        <f t="shared" si="288"/>
        <v/>
      </c>
      <c r="AB363" s="115" t="str">
        <f t="shared" si="288"/>
        <v/>
      </c>
      <c r="AC363" s="115" t="str">
        <f t="shared" si="288"/>
        <v/>
      </c>
      <c r="AD363" s="115" t="str">
        <f t="shared" si="288"/>
        <v/>
      </c>
      <c r="AE363" s="115" t="str">
        <f t="shared" si="288"/>
        <v/>
      </c>
      <c r="AF363" s="115" t="str">
        <f t="shared" si="288"/>
        <v/>
      </c>
      <c r="AG363" s="115" t="str">
        <f t="shared" si="288"/>
        <v/>
      </c>
    </row>
    <row r="364" spans="1:33" s="69" customFormat="1" ht="20.399999999999999">
      <c r="A364" s="411" t="s">
        <v>251</v>
      </c>
      <c r="B364" s="325" t="str">
        <f>CONCATENATE("Przychody wariantu z projektem –",$E$18," (po uwzględnieniu wskaźnika ściągalności)")</f>
        <v>Przychody wariantu z projektem – w cenach brutto (po uwzględnieniu wskaźnika ściągalności)</v>
      </c>
      <c r="C364" s="91" t="s">
        <v>1</v>
      </c>
      <c r="D364" s="326">
        <f>IF(G$80="","",SUM(D$361,D$362))</f>
        <v>0</v>
      </c>
      <c r="E364" s="326">
        <f t="shared" ref="E364:AG364" si="289">IF(H$80="","",SUM(E$361,E$362))</f>
        <v>0</v>
      </c>
      <c r="F364" s="326">
        <f t="shared" si="289"/>
        <v>0</v>
      </c>
      <c r="G364" s="326">
        <f t="shared" si="289"/>
        <v>0</v>
      </c>
      <c r="H364" s="326">
        <f t="shared" si="289"/>
        <v>0</v>
      </c>
      <c r="I364" s="326">
        <f t="shared" si="289"/>
        <v>0</v>
      </c>
      <c r="J364" s="326">
        <f t="shared" si="289"/>
        <v>0</v>
      </c>
      <c r="K364" s="326">
        <f t="shared" si="289"/>
        <v>0</v>
      </c>
      <c r="L364" s="326">
        <f t="shared" si="289"/>
        <v>0</v>
      </c>
      <c r="M364" s="326">
        <f t="shared" si="289"/>
        <v>0</v>
      </c>
      <c r="N364" s="326">
        <f t="shared" si="289"/>
        <v>0</v>
      </c>
      <c r="O364" s="326">
        <f t="shared" si="289"/>
        <v>0</v>
      </c>
      <c r="P364" s="326">
        <f t="shared" si="289"/>
        <v>0</v>
      </c>
      <c r="Q364" s="326">
        <f t="shared" si="289"/>
        <v>0</v>
      </c>
      <c r="R364" s="326">
        <f t="shared" si="289"/>
        <v>0</v>
      </c>
      <c r="S364" s="326" t="str">
        <f t="shared" si="289"/>
        <v/>
      </c>
      <c r="T364" s="326" t="str">
        <f t="shared" si="289"/>
        <v/>
      </c>
      <c r="U364" s="326" t="str">
        <f t="shared" si="289"/>
        <v/>
      </c>
      <c r="V364" s="326" t="str">
        <f t="shared" si="289"/>
        <v/>
      </c>
      <c r="W364" s="326" t="str">
        <f t="shared" si="289"/>
        <v/>
      </c>
      <c r="X364" s="326" t="str">
        <f t="shared" si="289"/>
        <v/>
      </c>
      <c r="Y364" s="326" t="str">
        <f t="shared" si="289"/>
        <v/>
      </c>
      <c r="Z364" s="326" t="str">
        <f t="shared" si="289"/>
        <v/>
      </c>
      <c r="AA364" s="326" t="str">
        <f t="shared" si="289"/>
        <v/>
      </c>
      <c r="AB364" s="326" t="str">
        <f t="shared" si="289"/>
        <v/>
      </c>
      <c r="AC364" s="326" t="str">
        <f t="shared" si="289"/>
        <v/>
      </c>
      <c r="AD364" s="326" t="str">
        <f t="shared" si="289"/>
        <v/>
      </c>
      <c r="AE364" s="326" t="str">
        <f t="shared" si="289"/>
        <v/>
      </c>
      <c r="AF364" s="326" t="str">
        <f t="shared" si="289"/>
        <v/>
      </c>
      <c r="AG364" s="326" t="str">
        <f t="shared" si="289"/>
        <v/>
      </c>
    </row>
    <row r="365" spans="1:33" s="396" customFormat="1" ht="19.5" customHeight="1">
      <c r="A365" s="395"/>
      <c r="B365" s="396" t="s">
        <v>253</v>
      </c>
    </row>
    <row r="366" spans="1:33" s="8" customFormat="1">
      <c r="A366" s="678" t="s">
        <v>10</v>
      </c>
      <c r="B366" s="680" t="s">
        <v>2</v>
      </c>
      <c r="C366" s="682" t="s">
        <v>0</v>
      </c>
      <c r="D366" s="385" t="str">
        <f t="shared" ref="D366:AG366" si="290">IF(G$80="","",G$80)</f>
        <v>Faza inwest.</v>
      </c>
      <c r="E366" s="385" t="str">
        <f t="shared" si="290"/>
        <v>Faza inwest.</v>
      </c>
      <c r="F366" s="385" t="str">
        <f t="shared" si="290"/>
        <v>Faza oper.</v>
      </c>
      <c r="G366" s="385" t="str">
        <f t="shared" si="290"/>
        <v>Faza oper.</v>
      </c>
      <c r="H366" s="385" t="str">
        <f t="shared" si="290"/>
        <v>Faza oper.</v>
      </c>
      <c r="I366" s="385" t="str">
        <f t="shared" si="290"/>
        <v>Faza oper.</v>
      </c>
      <c r="J366" s="385" t="str">
        <f t="shared" si="290"/>
        <v>Faza oper.</v>
      </c>
      <c r="K366" s="385" t="str">
        <f t="shared" si="290"/>
        <v>Faza oper.</v>
      </c>
      <c r="L366" s="385" t="str">
        <f t="shared" si="290"/>
        <v>Faza oper.</v>
      </c>
      <c r="M366" s="385" t="str">
        <f t="shared" si="290"/>
        <v>Faza oper.</v>
      </c>
      <c r="N366" s="385" t="str">
        <f t="shared" si="290"/>
        <v>Faza oper.</v>
      </c>
      <c r="O366" s="385" t="str">
        <f t="shared" si="290"/>
        <v>Faza oper.</v>
      </c>
      <c r="P366" s="385" t="str">
        <f t="shared" si="290"/>
        <v>Faza oper.</v>
      </c>
      <c r="Q366" s="385" t="str">
        <f t="shared" si="290"/>
        <v>Faza oper.</v>
      </c>
      <c r="R366" s="385" t="str">
        <f t="shared" si="290"/>
        <v>Faza oper.</v>
      </c>
      <c r="S366" s="385" t="str">
        <f t="shared" si="290"/>
        <v/>
      </c>
      <c r="T366" s="385" t="str">
        <f t="shared" si="290"/>
        <v/>
      </c>
      <c r="U366" s="385" t="str">
        <f t="shared" si="290"/>
        <v/>
      </c>
      <c r="V366" s="385" t="str">
        <f t="shared" si="290"/>
        <v/>
      </c>
      <c r="W366" s="385" t="str">
        <f t="shared" si="290"/>
        <v/>
      </c>
      <c r="X366" s="385" t="str">
        <f t="shared" si="290"/>
        <v/>
      </c>
      <c r="Y366" s="385" t="str">
        <f t="shared" si="290"/>
        <v/>
      </c>
      <c r="Z366" s="385" t="str">
        <f t="shared" si="290"/>
        <v/>
      </c>
      <c r="AA366" s="385" t="str">
        <f t="shared" si="290"/>
        <v/>
      </c>
      <c r="AB366" s="385" t="str">
        <f t="shared" si="290"/>
        <v/>
      </c>
      <c r="AC366" s="385" t="str">
        <f t="shared" si="290"/>
        <v/>
      </c>
      <c r="AD366" s="385" t="str">
        <f t="shared" si="290"/>
        <v/>
      </c>
      <c r="AE366" s="385" t="str">
        <f t="shared" si="290"/>
        <v/>
      </c>
      <c r="AF366" s="385" t="str">
        <f t="shared" si="290"/>
        <v/>
      </c>
      <c r="AG366" s="385" t="str">
        <f t="shared" si="290"/>
        <v/>
      </c>
    </row>
    <row r="367" spans="1:33" s="8" customFormat="1">
      <c r="A367" s="679"/>
      <c r="B367" s="681"/>
      <c r="C367" s="683"/>
      <c r="D367" s="33">
        <f t="shared" ref="D367:AG367" si="291">IF(G$81="","",G$81)</f>
        <v>2020</v>
      </c>
      <c r="E367" s="33">
        <f t="shared" si="291"/>
        <v>2021</v>
      </c>
      <c r="F367" s="33">
        <f t="shared" si="291"/>
        <v>2022</v>
      </c>
      <c r="G367" s="33">
        <f t="shared" si="291"/>
        <v>2023</v>
      </c>
      <c r="H367" s="33">
        <f t="shared" si="291"/>
        <v>2024</v>
      </c>
      <c r="I367" s="33">
        <f t="shared" si="291"/>
        <v>2025</v>
      </c>
      <c r="J367" s="33">
        <f t="shared" si="291"/>
        <v>2026</v>
      </c>
      <c r="K367" s="33">
        <f t="shared" si="291"/>
        <v>2027</v>
      </c>
      <c r="L367" s="33">
        <f t="shared" si="291"/>
        <v>2028</v>
      </c>
      <c r="M367" s="33">
        <f t="shared" si="291"/>
        <v>2029</v>
      </c>
      <c r="N367" s="33">
        <f t="shared" si="291"/>
        <v>2030</v>
      </c>
      <c r="O367" s="33">
        <f t="shared" si="291"/>
        <v>2031</v>
      </c>
      <c r="P367" s="33">
        <f t="shared" si="291"/>
        <v>2032</v>
      </c>
      <c r="Q367" s="33">
        <f t="shared" si="291"/>
        <v>2033</v>
      </c>
      <c r="R367" s="33">
        <f t="shared" si="291"/>
        <v>2034</v>
      </c>
      <c r="S367" s="33" t="str">
        <f t="shared" si="291"/>
        <v/>
      </c>
      <c r="T367" s="33" t="str">
        <f t="shared" si="291"/>
        <v/>
      </c>
      <c r="U367" s="33" t="str">
        <f t="shared" si="291"/>
        <v/>
      </c>
      <c r="V367" s="33" t="str">
        <f t="shared" si="291"/>
        <v/>
      </c>
      <c r="W367" s="33" t="str">
        <f t="shared" si="291"/>
        <v/>
      </c>
      <c r="X367" s="33" t="str">
        <f t="shared" si="291"/>
        <v/>
      </c>
      <c r="Y367" s="33" t="str">
        <f t="shared" si="291"/>
        <v/>
      </c>
      <c r="Z367" s="33" t="str">
        <f t="shared" si="291"/>
        <v/>
      </c>
      <c r="AA367" s="33" t="str">
        <f t="shared" si="291"/>
        <v/>
      </c>
      <c r="AB367" s="33" t="str">
        <f t="shared" si="291"/>
        <v/>
      </c>
      <c r="AC367" s="33" t="str">
        <f t="shared" si="291"/>
        <v/>
      </c>
      <c r="AD367" s="33" t="str">
        <f t="shared" si="291"/>
        <v/>
      </c>
      <c r="AE367" s="33" t="str">
        <f t="shared" si="291"/>
        <v/>
      </c>
      <c r="AF367" s="33" t="str">
        <f t="shared" si="291"/>
        <v/>
      </c>
      <c r="AG367" s="33" t="str">
        <f t="shared" si="291"/>
        <v/>
      </c>
    </row>
    <row r="368" spans="1:33" s="70" customFormat="1">
      <c r="A368" s="113" t="s">
        <v>113</v>
      </c>
      <c r="B368" s="125" t="str">
        <f>CONCATENATE("Zmiana przychodów wywołanych realizacją projektu –",$E$18)</f>
        <v>Zmiana przychodów wywołanych realizacją projektu – w cenach brutto</v>
      </c>
      <c r="C368" s="114" t="s">
        <v>1</v>
      </c>
      <c r="D368" s="115">
        <f>IF(G$80="","",D$363-D$345)</f>
        <v>0</v>
      </c>
      <c r="E368" s="115">
        <f t="shared" ref="E368:AG368" si="292">IF(H$80="","",E$363-E$345)</f>
        <v>0</v>
      </c>
      <c r="F368" s="115">
        <f t="shared" si="292"/>
        <v>0</v>
      </c>
      <c r="G368" s="115">
        <f t="shared" si="292"/>
        <v>0</v>
      </c>
      <c r="H368" s="115">
        <f t="shared" si="292"/>
        <v>0</v>
      </c>
      <c r="I368" s="115">
        <f t="shared" si="292"/>
        <v>0</v>
      </c>
      <c r="J368" s="115">
        <f t="shared" si="292"/>
        <v>0</v>
      </c>
      <c r="K368" s="115">
        <f t="shared" si="292"/>
        <v>0</v>
      </c>
      <c r="L368" s="115">
        <f t="shared" si="292"/>
        <v>0</v>
      </c>
      <c r="M368" s="115">
        <f t="shared" si="292"/>
        <v>0</v>
      </c>
      <c r="N368" s="115">
        <f t="shared" si="292"/>
        <v>0</v>
      </c>
      <c r="O368" s="115">
        <f t="shared" si="292"/>
        <v>0</v>
      </c>
      <c r="P368" s="115">
        <f t="shared" si="292"/>
        <v>0</v>
      </c>
      <c r="Q368" s="115">
        <f t="shared" si="292"/>
        <v>0</v>
      </c>
      <c r="R368" s="115">
        <f t="shared" si="292"/>
        <v>0</v>
      </c>
      <c r="S368" s="115" t="str">
        <f t="shared" si="292"/>
        <v/>
      </c>
      <c r="T368" s="115" t="str">
        <f t="shared" si="292"/>
        <v/>
      </c>
      <c r="U368" s="115" t="str">
        <f t="shared" si="292"/>
        <v/>
      </c>
      <c r="V368" s="115" t="str">
        <f t="shared" si="292"/>
        <v/>
      </c>
      <c r="W368" s="115" t="str">
        <f t="shared" si="292"/>
        <v/>
      </c>
      <c r="X368" s="115" t="str">
        <f t="shared" si="292"/>
        <v/>
      </c>
      <c r="Y368" s="115" t="str">
        <f t="shared" si="292"/>
        <v/>
      </c>
      <c r="Z368" s="115" t="str">
        <f t="shared" si="292"/>
        <v/>
      </c>
      <c r="AA368" s="115" t="str">
        <f t="shared" si="292"/>
        <v/>
      </c>
      <c r="AB368" s="115" t="str">
        <f t="shared" si="292"/>
        <v/>
      </c>
      <c r="AC368" s="115" t="str">
        <f t="shared" si="292"/>
        <v/>
      </c>
      <c r="AD368" s="115" t="str">
        <f t="shared" si="292"/>
        <v/>
      </c>
      <c r="AE368" s="115" t="str">
        <f t="shared" si="292"/>
        <v/>
      </c>
      <c r="AF368" s="115" t="str">
        <f t="shared" si="292"/>
        <v/>
      </c>
      <c r="AG368" s="115" t="str">
        <f t="shared" si="292"/>
        <v/>
      </c>
    </row>
    <row r="369" spans="1:66" s="70" customFormat="1" ht="20.399999999999999">
      <c r="A369" s="123" t="s">
        <v>147</v>
      </c>
      <c r="B369" s="107" t="str">
        <f>CONCATENATE("Zmiana przychodów wywołanych realizacją projektu –",$E$18," (po uwzględnieniu wskaźnika ściągalności)")</f>
        <v>Zmiana przychodów wywołanych realizacją projektu – w cenach brutto (po uwzględnieniu wskaźnika ściągalności)</v>
      </c>
      <c r="C369" s="124" t="s">
        <v>1</v>
      </c>
      <c r="D369" s="117">
        <f>IF(G$80="","",D$364-D$346)</f>
        <v>0</v>
      </c>
      <c r="E369" s="117">
        <f t="shared" ref="E369:AG369" si="293">IF(H$80="","",E$364-E$346)</f>
        <v>0</v>
      </c>
      <c r="F369" s="117">
        <f t="shared" si="293"/>
        <v>0</v>
      </c>
      <c r="G369" s="117">
        <f t="shared" si="293"/>
        <v>0</v>
      </c>
      <c r="H369" s="117">
        <f t="shared" si="293"/>
        <v>0</v>
      </c>
      <c r="I369" s="117">
        <f t="shared" si="293"/>
        <v>0</v>
      </c>
      <c r="J369" s="117">
        <f t="shared" si="293"/>
        <v>0</v>
      </c>
      <c r="K369" s="117">
        <f t="shared" si="293"/>
        <v>0</v>
      </c>
      <c r="L369" s="117">
        <f t="shared" si="293"/>
        <v>0</v>
      </c>
      <c r="M369" s="117">
        <f t="shared" si="293"/>
        <v>0</v>
      </c>
      <c r="N369" s="117">
        <f t="shared" si="293"/>
        <v>0</v>
      </c>
      <c r="O369" s="117">
        <f t="shared" si="293"/>
        <v>0</v>
      </c>
      <c r="P369" s="117">
        <f t="shared" si="293"/>
        <v>0</v>
      </c>
      <c r="Q369" s="117">
        <f t="shared" si="293"/>
        <v>0</v>
      </c>
      <c r="R369" s="117">
        <f t="shared" si="293"/>
        <v>0</v>
      </c>
      <c r="S369" s="117" t="str">
        <f t="shared" si="293"/>
        <v/>
      </c>
      <c r="T369" s="117" t="str">
        <f t="shared" si="293"/>
        <v/>
      </c>
      <c r="U369" s="117" t="str">
        <f t="shared" si="293"/>
        <v/>
      </c>
      <c r="V369" s="117" t="str">
        <f t="shared" si="293"/>
        <v/>
      </c>
      <c r="W369" s="117" t="str">
        <f t="shared" si="293"/>
        <v/>
      </c>
      <c r="X369" s="117" t="str">
        <f t="shared" si="293"/>
        <v/>
      </c>
      <c r="Y369" s="117" t="str">
        <f t="shared" si="293"/>
        <v/>
      </c>
      <c r="Z369" s="117" t="str">
        <f t="shared" si="293"/>
        <v/>
      </c>
      <c r="AA369" s="117" t="str">
        <f t="shared" si="293"/>
        <v/>
      </c>
      <c r="AB369" s="117" t="str">
        <f t="shared" si="293"/>
        <v/>
      </c>
      <c r="AC369" s="117" t="str">
        <f t="shared" si="293"/>
        <v/>
      </c>
      <c r="AD369" s="117" t="str">
        <f t="shared" si="293"/>
        <v/>
      </c>
      <c r="AE369" s="117" t="str">
        <f t="shared" si="293"/>
        <v/>
      </c>
      <c r="AF369" s="117" t="str">
        <f t="shared" si="293"/>
        <v/>
      </c>
      <c r="AG369" s="117" t="str">
        <f t="shared" si="293"/>
        <v/>
      </c>
    </row>
    <row r="370" spans="1:66" s="69" customFormat="1">
      <c r="A370" s="109" t="s">
        <v>109</v>
      </c>
      <c r="B370" s="10" t="s">
        <v>254</v>
      </c>
      <c r="C370" s="83" t="s">
        <v>1</v>
      </c>
      <c r="D370" s="84">
        <f>IF(G$80="","",D$360-D$342)</f>
        <v>0</v>
      </c>
      <c r="E370" s="84">
        <f t="shared" ref="E370:AG370" si="294">IF(H$80="","",E$360-E$342)</f>
        <v>0</v>
      </c>
      <c r="F370" s="84">
        <f t="shared" si="294"/>
        <v>0</v>
      </c>
      <c r="G370" s="84">
        <f t="shared" si="294"/>
        <v>0</v>
      </c>
      <c r="H370" s="84">
        <f t="shared" si="294"/>
        <v>0</v>
      </c>
      <c r="I370" s="84">
        <f t="shared" si="294"/>
        <v>0</v>
      </c>
      <c r="J370" s="84">
        <f t="shared" si="294"/>
        <v>0</v>
      </c>
      <c r="K370" s="84">
        <f t="shared" si="294"/>
        <v>0</v>
      </c>
      <c r="L370" s="84">
        <f t="shared" si="294"/>
        <v>0</v>
      </c>
      <c r="M370" s="84">
        <f t="shared" si="294"/>
        <v>0</v>
      </c>
      <c r="N370" s="84">
        <f t="shared" si="294"/>
        <v>0</v>
      </c>
      <c r="O370" s="84">
        <f t="shared" si="294"/>
        <v>0</v>
      </c>
      <c r="P370" s="84">
        <f t="shared" si="294"/>
        <v>0</v>
      </c>
      <c r="Q370" s="84">
        <f t="shared" si="294"/>
        <v>0</v>
      </c>
      <c r="R370" s="84">
        <f t="shared" si="294"/>
        <v>0</v>
      </c>
      <c r="S370" s="84" t="str">
        <f t="shared" si="294"/>
        <v/>
      </c>
      <c r="T370" s="84" t="str">
        <f t="shared" si="294"/>
        <v/>
      </c>
      <c r="U370" s="84" t="str">
        <f t="shared" si="294"/>
        <v/>
      </c>
      <c r="V370" s="84" t="str">
        <f t="shared" si="294"/>
        <v/>
      </c>
      <c r="W370" s="84" t="str">
        <f t="shared" si="294"/>
        <v/>
      </c>
      <c r="X370" s="84" t="str">
        <f t="shared" si="294"/>
        <v/>
      </c>
      <c r="Y370" s="84" t="str">
        <f t="shared" si="294"/>
        <v/>
      </c>
      <c r="Z370" s="84" t="str">
        <f t="shared" si="294"/>
        <v/>
      </c>
      <c r="AA370" s="84" t="str">
        <f t="shared" si="294"/>
        <v/>
      </c>
      <c r="AB370" s="84" t="str">
        <f t="shared" si="294"/>
        <v/>
      </c>
      <c r="AC370" s="84" t="str">
        <f t="shared" si="294"/>
        <v/>
      </c>
      <c r="AD370" s="84" t="str">
        <f t="shared" si="294"/>
        <v/>
      </c>
      <c r="AE370" s="84" t="str">
        <f t="shared" si="294"/>
        <v/>
      </c>
      <c r="AF370" s="84" t="str">
        <f t="shared" si="294"/>
        <v/>
      </c>
      <c r="AG370" s="84" t="str">
        <f t="shared" si="294"/>
        <v/>
      </c>
    </row>
    <row r="371" spans="1:66" s="69" customFormat="1" ht="20.399999999999999">
      <c r="A371" s="123" t="s">
        <v>110</v>
      </c>
      <c r="B371" s="27" t="s">
        <v>255</v>
      </c>
      <c r="C371" s="124" t="s">
        <v>1</v>
      </c>
      <c r="D371" s="122">
        <f>IF(G$80="","",D$361-D$343)</f>
        <v>0</v>
      </c>
      <c r="E371" s="122">
        <f t="shared" ref="E371:AG371" si="295">IF(H$80="","",E$361-E$343)</f>
        <v>0</v>
      </c>
      <c r="F371" s="122">
        <f t="shared" si="295"/>
        <v>0</v>
      </c>
      <c r="G371" s="122">
        <f t="shared" si="295"/>
        <v>0</v>
      </c>
      <c r="H371" s="122">
        <f t="shared" si="295"/>
        <v>0</v>
      </c>
      <c r="I371" s="122">
        <f t="shared" si="295"/>
        <v>0</v>
      </c>
      <c r="J371" s="122">
        <f t="shared" si="295"/>
        <v>0</v>
      </c>
      <c r="K371" s="122">
        <f t="shared" si="295"/>
        <v>0</v>
      </c>
      <c r="L371" s="122">
        <f t="shared" si="295"/>
        <v>0</v>
      </c>
      <c r="M371" s="122">
        <f t="shared" si="295"/>
        <v>0</v>
      </c>
      <c r="N371" s="122">
        <f t="shared" si="295"/>
        <v>0</v>
      </c>
      <c r="O371" s="122">
        <f t="shared" si="295"/>
        <v>0</v>
      </c>
      <c r="P371" s="122">
        <f t="shared" si="295"/>
        <v>0</v>
      </c>
      <c r="Q371" s="122">
        <f t="shared" si="295"/>
        <v>0</v>
      </c>
      <c r="R371" s="122">
        <f t="shared" si="295"/>
        <v>0</v>
      </c>
      <c r="S371" s="122" t="str">
        <f t="shared" si="295"/>
        <v/>
      </c>
      <c r="T371" s="122" t="str">
        <f t="shared" si="295"/>
        <v/>
      </c>
      <c r="U371" s="122" t="str">
        <f t="shared" si="295"/>
        <v/>
      </c>
      <c r="V371" s="122" t="str">
        <f t="shared" si="295"/>
        <v/>
      </c>
      <c r="W371" s="122" t="str">
        <f t="shared" si="295"/>
        <v/>
      </c>
      <c r="X371" s="122" t="str">
        <f t="shared" si="295"/>
        <v/>
      </c>
      <c r="Y371" s="122" t="str">
        <f t="shared" si="295"/>
        <v/>
      </c>
      <c r="Z371" s="122" t="str">
        <f t="shared" si="295"/>
        <v/>
      </c>
      <c r="AA371" s="122" t="str">
        <f t="shared" si="295"/>
        <v/>
      </c>
      <c r="AB371" s="122" t="str">
        <f t="shared" si="295"/>
        <v/>
      </c>
      <c r="AC371" s="122" t="str">
        <f t="shared" si="295"/>
        <v/>
      </c>
      <c r="AD371" s="122" t="str">
        <f t="shared" si="295"/>
        <v/>
      </c>
      <c r="AE371" s="122" t="str">
        <f t="shared" si="295"/>
        <v/>
      </c>
      <c r="AF371" s="122" t="str">
        <f t="shared" si="295"/>
        <v/>
      </c>
      <c r="AG371" s="122" t="str">
        <f t="shared" si="295"/>
        <v/>
      </c>
    </row>
    <row r="372" spans="1:66" s="75" customFormat="1">
      <c r="A372" s="270" t="s">
        <v>123</v>
      </c>
      <c r="B372" s="399" t="s">
        <v>257</v>
      </c>
      <c r="C372" s="168" t="s">
        <v>1</v>
      </c>
      <c r="D372" s="272">
        <f>IF(G$80="","",D$362-D$344)</f>
        <v>0</v>
      </c>
      <c r="E372" s="272">
        <f t="shared" ref="E372:AG372" si="296">IF(H$80="","",E$362-E$344)</f>
        <v>0</v>
      </c>
      <c r="F372" s="272">
        <f t="shared" si="296"/>
        <v>0</v>
      </c>
      <c r="G372" s="272">
        <f t="shared" si="296"/>
        <v>0</v>
      </c>
      <c r="H372" s="272">
        <f t="shared" si="296"/>
        <v>0</v>
      </c>
      <c r="I372" s="272">
        <f t="shared" si="296"/>
        <v>0</v>
      </c>
      <c r="J372" s="272">
        <f t="shared" si="296"/>
        <v>0</v>
      </c>
      <c r="K372" s="272">
        <f t="shared" si="296"/>
        <v>0</v>
      </c>
      <c r="L372" s="272">
        <f t="shared" si="296"/>
        <v>0</v>
      </c>
      <c r="M372" s="272">
        <f t="shared" si="296"/>
        <v>0</v>
      </c>
      <c r="N372" s="272">
        <f t="shared" si="296"/>
        <v>0</v>
      </c>
      <c r="O372" s="272">
        <f t="shared" si="296"/>
        <v>0</v>
      </c>
      <c r="P372" s="272">
        <f t="shared" si="296"/>
        <v>0</v>
      </c>
      <c r="Q372" s="272">
        <f t="shared" si="296"/>
        <v>0</v>
      </c>
      <c r="R372" s="272">
        <f t="shared" si="296"/>
        <v>0</v>
      </c>
      <c r="S372" s="272" t="str">
        <f t="shared" si="296"/>
        <v/>
      </c>
      <c r="T372" s="272" t="str">
        <f t="shared" si="296"/>
        <v/>
      </c>
      <c r="U372" s="272" t="str">
        <f t="shared" si="296"/>
        <v/>
      </c>
      <c r="V372" s="272" t="str">
        <f t="shared" si="296"/>
        <v/>
      </c>
      <c r="W372" s="272" t="str">
        <f t="shared" si="296"/>
        <v/>
      </c>
      <c r="X372" s="272" t="str">
        <f t="shared" si="296"/>
        <v/>
      </c>
      <c r="Y372" s="272" t="str">
        <f t="shared" si="296"/>
        <v/>
      </c>
      <c r="Z372" s="272" t="str">
        <f t="shared" si="296"/>
        <v/>
      </c>
      <c r="AA372" s="272" t="str">
        <f t="shared" si="296"/>
        <v/>
      </c>
      <c r="AB372" s="272" t="str">
        <f t="shared" si="296"/>
        <v/>
      </c>
      <c r="AC372" s="272" t="str">
        <f t="shared" si="296"/>
        <v/>
      </c>
      <c r="AD372" s="272" t="str">
        <f t="shared" si="296"/>
        <v/>
      </c>
      <c r="AE372" s="272" t="str">
        <f t="shared" si="296"/>
        <v/>
      </c>
      <c r="AF372" s="272" t="str">
        <f t="shared" si="296"/>
        <v/>
      </c>
      <c r="AG372" s="272" t="str">
        <f t="shared" si="296"/>
        <v/>
      </c>
    </row>
    <row r="373" spans="1:66" s="396" customFormat="1" ht="19.5" customHeight="1">
      <c r="A373" s="395"/>
      <c r="B373" s="396" t="s">
        <v>268</v>
      </c>
    </row>
    <row r="374" spans="1:66" s="8" customFormat="1">
      <c r="A374" s="678" t="s">
        <v>10</v>
      </c>
      <c r="B374" s="680" t="s">
        <v>2</v>
      </c>
      <c r="C374" s="682" t="s">
        <v>0</v>
      </c>
      <c r="D374" s="385" t="str">
        <f t="shared" ref="D374" si="297">IF(G$80="","",G$80)</f>
        <v>Faza inwest.</v>
      </c>
      <c r="E374" s="385" t="str">
        <f t="shared" ref="E374" si="298">IF(H$80="","",H$80)</f>
        <v>Faza inwest.</v>
      </c>
      <c r="F374" s="385" t="str">
        <f t="shared" ref="F374" si="299">IF(I$80="","",I$80)</f>
        <v>Faza oper.</v>
      </c>
      <c r="G374" s="385" t="str">
        <f t="shared" ref="G374" si="300">IF(J$80="","",J$80)</f>
        <v>Faza oper.</v>
      </c>
      <c r="H374" s="385" t="str">
        <f t="shared" ref="H374" si="301">IF(K$80="","",K$80)</f>
        <v>Faza oper.</v>
      </c>
      <c r="I374" s="385" t="str">
        <f t="shared" ref="I374" si="302">IF(L$80="","",L$80)</f>
        <v>Faza oper.</v>
      </c>
      <c r="J374" s="385" t="str">
        <f t="shared" ref="J374" si="303">IF(M$80="","",M$80)</f>
        <v>Faza oper.</v>
      </c>
      <c r="K374" s="385" t="str">
        <f t="shared" ref="K374" si="304">IF(N$80="","",N$80)</f>
        <v>Faza oper.</v>
      </c>
      <c r="L374" s="385" t="str">
        <f t="shared" ref="L374" si="305">IF(O$80="","",O$80)</f>
        <v>Faza oper.</v>
      </c>
      <c r="M374" s="385" t="str">
        <f t="shared" ref="M374" si="306">IF(P$80="","",P$80)</f>
        <v>Faza oper.</v>
      </c>
      <c r="N374" s="385" t="str">
        <f t="shared" ref="N374" si="307">IF(Q$80="","",Q$80)</f>
        <v>Faza oper.</v>
      </c>
      <c r="O374" s="385" t="str">
        <f t="shared" ref="O374" si="308">IF(R$80="","",R$80)</f>
        <v>Faza oper.</v>
      </c>
      <c r="P374" s="385" t="str">
        <f t="shared" ref="P374" si="309">IF(S$80="","",S$80)</f>
        <v>Faza oper.</v>
      </c>
      <c r="Q374" s="385" t="str">
        <f t="shared" ref="Q374" si="310">IF(T$80="","",T$80)</f>
        <v>Faza oper.</v>
      </c>
      <c r="R374" s="385" t="str">
        <f t="shared" ref="R374" si="311">IF(U$80="","",U$80)</f>
        <v>Faza oper.</v>
      </c>
      <c r="S374" s="385" t="str">
        <f t="shared" ref="S374" si="312">IF(V$80="","",V$80)</f>
        <v/>
      </c>
      <c r="T374" s="385" t="str">
        <f t="shared" ref="T374" si="313">IF(W$80="","",W$80)</f>
        <v/>
      </c>
      <c r="U374" s="385" t="str">
        <f t="shared" ref="U374" si="314">IF(X$80="","",X$80)</f>
        <v/>
      </c>
      <c r="V374" s="385" t="str">
        <f t="shared" ref="V374" si="315">IF(Y$80="","",Y$80)</f>
        <v/>
      </c>
      <c r="W374" s="385" t="str">
        <f t="shared" ref="W374" si="316">IF(Z$80="","",Z$80)</f>
        <v/>
      </c>
      <c r="X374" s="385" t="str">
        <f t="shared" ref="X374" si="317">IF(AA$80="","",AA$80)</f>
        <v/>
      </c>
      <c r="Y374" s="385" t="str">
        <f t="shared" ref="Y374" si="318">IF(AB$80="","",AB$80)</f>
        <v/>
      </c>
      <c r="Z374" s="385" t="str">
        <f t="shared" ref="Z374" si="319">IF(AC$80="","",AC$80)</f>
        <v/>
      </c>
      <c r="AA374" s="385" t="str">
        <f t="shared" ref="AA374" si="320">IF(AD$80="","",AD$80)</f>
        <v/>
      </c>
      <c r="AB374" s="385" t="str">
        <f t="shared" ref="AB374" si="321">IF(AE$80="","",AE$80)</f>
        <v/>
      </c>
      <c r="AC374" s="385" t="str">
        <f t="shared" ref="AC374" si="322">IF(AF$80="","",AF$80)</f>
        <v/>
      </c>
      <c r="AD374" s="385" t="str">
        <f t="shared" ref="AD374" si="323">IF(AG$80="","",AG$80)</f>
        <v/>
      </c>
      <c r="AE374" s="385" t="str">
        <f t="shared" ref="AE374" si="324">IF(AH$80="","",AH$80)</f>
        <v/>
      </c>
      <c r="AF374" s="385" t="str">
        <f t="shared" ref="AF374" si="325">IF(AI$80="","",AI$80)</f>
        <v/>
      </c>
      <c r="AG374" s="385" t="str">
        <f t="shared" ref="AG374" si="326">IF(AJ$80="","",AJ$80)</f>
        <v/>
      </c>
    </row>
    <row r="375" spans="1:66" s="8" customFormat="1">
      <c r="A375" s="679"/>
      <c r="B375" s="681"/>
      <c r="C375" s="683"/>
      <c r="D375" s="33">
        <f t="shared" ref="D375" si="327">IF(G$81="","",G$81)</f>
        <v>2020</v>
      </c>
      <c r="E375" s="33">
        <f t="shared" ref="E375" si="328">IF(H$81="","",H$81)</f>
        <v>2021</v>
      </c>
      <c r="F375" s="33">
        <f t="shared" ref="F375" si="329">IF(I$81="","",I$81)</f>
        <v>2022</v>
      </c>
      <c r="G375" s="33">
        <f t="shared" ref="G375" si="330">IF(J$81="","",J$81)</f>
        <v>2023</v>
      </c>
      <c r="H375" s="33">
        <f t="shared" ref="H375" si="331">IF(K$81="","",K$81)</f>
        <v>2024</v>
      </c>
      <c r="I375" s="33">
        <f t="shared" ref="I375" si="332">IF(L$81="","",L$81)</f>
        <v>2025</v>
      </c>
      <c r="J375" s="33">
        <f t="shared" ref="J375" si="333">IF(M$81="","",M$81)</f>
        <v>2026</v>
      </c>
      <c r="K375" s="33">
        <f t="shared" ref="K375" si="334">IF(N$81="","",N$81)</f>
        <v>2027</v>
      </c>
      <c r="L375" s="33">
        <f t="shared" ref="L375" si="335">IF(O$81="","",O$81)</f>
        <v>2028</v>
      </c>
      <c r="M375" s="33">
        <f t="shared" ref="M375" si="336">IF(P$81="","",P$81)</f>
        <v>2029</v>
      </c>
      <c r="N375" s="33">
        <f t="shared" ref="N375" si="337">IF(Q$81="","",Q$81)</f>
        <v>2030</v>
      </c>
      <c r="O375" s="33">
        <f t="shared" ref="O375" si="338">IF(R$81="","",R$81)</f>
        <v>2031</v>
      </c>
      <c r="P375" s="33">
        <f t="shared" ref="P375" si="339">IF(S$81="","",S$81)</f>
        <v>2032</v>
      </c>
      <c r="Q375" s="33">
        <f t="shared" ref="Q375" si="340">IF(T$81="","",T$81)</f>
        <v>2033</v>
      </c>
      <c r="R375" s="33">
        <f t="shared" ref="R375" si="341">IF(U$81="","",U$81)</f>
        <v>2034</v>
      </c>
      <c r="S375" s="33" t="str">
        <f t="shared" ref="S375" si="342">IF(V$81="","",V$81)</f>
        <v/>
      </c>
      <c r="T375" s="33" t="str">
        <f t="shared" ref="T375" si="343">IF(W$81="","",W$81)</f>
        <v/>
      </c>
      <c r="U375" s="33" t="str">
        <f t="shared" ref="U375" si="344">IF(X$81="","",X$81)</f>
        <v/>
      </c>
      <c r="V375" s="33" t="str">
        <f t="shared" ref="V375" si="345">IF(Y$81="","",Y$81)</f>
        <v/>
      </c>
      <c r="W375" s="33" t="str">
        <f t="shared" ref="W375" si="346">IF(Z$81="","",Z$81)</f>
        <v/>
      </c>
      <c r="X375" s="33" t="str">
        <f t="shared" ref="X375" si="347">IF(AA$81="","",AA$81)</f>
        <v/>
      </c>
      <c r="Y375" s="33" t="str">
        <f t="shared" ref="Y375" si="348">IF(AB$81="","",AB$81)</f>
        <v/>
      </c>
      <c r="Z375" s="33" t="str">
        <f t="shared" ref="Z375" si="349">IF(AC$81="","",AC$81)</f>
        <v/>
      </c>
      <c r="AA375" s="33" t="str">
        <f t="shared" ref="AA375" si="350">IF(AD$81="","",AD$81)</f>
        <v/>
      </c>
      <c r="AB375" s="33" t="str">
        <f t="shared" ref="AB375" si="351">IF(AE$81="","",AE$81)</f>
        <v/>
      </c>
      <c r="AC375" s="33" t="str">
        <f t="shared" ref="AC375" si="352">IF(AF$81="","",AF$81)</f>
        <v/>
      </c>
      <c r="AD375" s="33" t="str">
        <f t="shared" ref="AD375" si="353">IF(AG$81="","",AG$81)</f>
        <v/>
      </c>
      <c r="AE375" s="33" t="str">
        <f t="shared" ref="AE375" si="354">IF(AH$81="","",AH$81)</f>
        <v/>
      </c>
      <c r="AF375" s="33" t="str">
        <f t="shared" ref="AF375" si="355">IF(AI$81="","",AI$81)</f>
        <v/>
      </c>
      <c r="AG375" s="33" t="str">
        <f t="shared" ref="AG375" si="356">IF(AJ$81="","",AJ$81)</f>
        <v/>
      </c>
    </row>
    <row r="376" spans="1:66" s="69" customFormat="1" ht="20.399999999999999">
      <c r="A376" s="81" t="s">
        <v>113</v>
      </c>
      <c r="B376" s="82" t="str">
        <f>CONCATENATE("Podstawa liczenia kapitału (zmiana kosztów materiałowych i energii) do analizy finansowej –",$E$18)</f>
        <v>Podstawa liczenia kapitału (zmiana kosztów materiałowych i energii) do analizy finansowej – w cenach brutto</v>
      </c>
      <c r="C376" s="83" t="s">
        <v>3</v>
      </c>
      <c r="D376" s="84">
        <f t="shared" ref="D376:AG376" si="357">IF(G$80="","",IF(OR(D242="",D242=0)=TRUE,(SUM(D$221)-SUM(D$202))*(1+SUM($C$542)),(SUM(D$221)-SUM(D$202))*(1+D243/D242)*(1+SUM($C$542))))</f>
        <v>0</v>
      </c>
      <c r="E376" s="84">
        <f t="shared" si="357"/>
        <v>0</v>
      </c>
      <c r="F376" s="84">
        <f t="shared" si="357"/>
        <v>2253.9613966494176</v>
      </c>
      <c r="G376" s="84">
        <f t="shared" si="357"/>
        <v>2253.9613966494176</v>
      </c>
      <c r="H376" s="84">
        <f t="shared" si="357"/>
        <v>2253.9613966494176</v>
      </c>
      <c r="I376" s="84">
        <f t="shared" si="357"/>
        <v>2253.9613966494176</v>
      </c>
      <c r="J376" s="84">
        <f t="shared" si="357"/>
        <v>2253.9623226932567</v>
      </c>
      <c r="K376" s="84">
        <f t="shared" si="357"/>
        <v>2253.961396649418</v>
      </c>
      <c r="L376" s="84">
        <f t="shared" si="357"/>
        <v>2253.961396649418</v>
      </c>
      <c r="M376" s="84">
        <f t="shared" si="357"/>
        <v>2253.961396649418</v>
      </c>
      <c r="N376" s="84">
        <f t="shared" si="357"/>
        <v>2253.961396649418</v>
      </c>
      <c r="O376" s="84">
        <f t="shared" si="357"/>
        <v>2253.9623226932567</v>
      </c>
      <c r="P376" s="84">
        <f t="shared" si="357"/>
        <v>2253.9613966494176</v>
      </c>
      <c r="Q376" s="84">
        <f t="shared" si="357"/>
        <v>2253.9613966494176</v>
      </c>
      <c r="R376" s="84">
        <f t="shared" si="357"/>
        <v>2253.961396649418</v>
      </c>
      <c r="S376" s="84" t="str">
        <f t="shared" si="357"/>
        <v/>
      </c>
      <c r="T376" s="84" t="str">
        <f t="shared" si="357"/>
        <v/>
      </c>
      <c r="U376" s="84" t="str">
        <f t="shared" si="357"/>
        <v/>
      </c>
      <c r="V376" s="84" t="str">
        <f t="shared" si="357"/>
        <v/>
      </c>
      <c r="W376" s="84" t="str">
        <f t="shared" si="357"/>
        <v/>
      </c>
      <c r="X376" s="84" t="str">
        <f t="shared" si="357"/>
        <v/>
      </c>
      <c r="Y376" s="84" t="str">
        <f t="shared" si="357"/>
        <v/>
      </c>
      <c r="Z376" s="84" t="str">
        <f t="shared" si="357"/>
        <v/>
      </c>
      <c r="AA376" s="84" t="str">
        <f t="shared" si="357"/>
        <v/>
      </c>
      <c r="AB376" s="84" t="str">
        <f t="shared" si="357"/>
        <v/>
      </c>
      <c r="AC376" s="84" t="str">
        <f t="shared" si="357"/>
        <v/>
      </c>
      <c r="AD376" s="84" t="str">
        <f t="shared" si="357"/>
        <v/>
      </c>
      <c r="AE376" s="84" t="str">
        <f t="shared" si="357"/>
        <v/>
      </c>
      <c r="AF376" s="84" t="str">
        <f t="shared" si="357"/>
        <v/>
      </c>
      <c r="AG376" s="84" t="str">
        <f t="shared" si="357"/>
        <v/>
      </c>
    </row>
    <row r="377" spans="1:66" s="69" customFormat="1" ht="20.399999999999999">
      <c r="A377" s="85" t="s">
        <v>147</v>
      </c>
      <c r="B377" s="86" t="s">
        <v>356</v>
      </c>
      <c r="C377" s="87" t="s">
        <v>3</v>
      </c>
      <c r="D377" s="88">
        <f t="shared" ref="D377:AG377" si="358">IF(G$80="","",(SUM(D$221)-SUM(D$202))*(1+SUM($C$542)))</f>
        <v>0</v>
      </c>
      <c r="E377" s="88">
        <f t="shared" si="358"/>
        <v>0</v>
      </c>
      <c r="F377" s="88">
        <f t="shared" si="358"/>
        <v>1832.49</v>
      </c>
      <c r="G377" s="88">
        <f t="shared" si="358"/>
        <v>1832.49</v>
      </c>
      <c r="H377" s="88">
        <f t="shared" si="358"/>
        <v>1832.49</v>
      </c>
      <c r="I377" s="88">
        <f t="shared" si="358"/>
        <v>1832.49</v>
      </c>
      <c r="J377" s="88">
        <f t="shared" si="358"/>
        <v>1832.49</v>
      </c>
      <c r="K377" s="88">
        <f t="shared" si="358"/>
        <v>1832.49</v>
      </c>
      <c r="L377" s="88">
        <f t="shared" si="358"/>
        <v>1832.49</v>
      </c>
      <c r="M377" s="88">
        <f t="shared" si="358"/>
        <v>1832.49</v>
      </c>
      <c r="N377" s="88">
        <f t="shared" si="358"/>
        <v>1832.49</v>
      </c>
      <c r="O377" s="88">
        <f t="shared" si="358"/>
        <v>1832.49</v>
      </c>
      <c r="P377" s="88">
        <f t="shared" si="358"/>
        <v>1832.49</v>
      </c>
      <c r="Q377" s="88">
        <f t="shared" si="358"/>
        <v>1832.49</v>
      </c>
      <c r="R377" s="88">
        <f t="shared" si="358"/>
        <v>1832.49</v>
      </c>
      <c r="S377" s="88" t="str">
        <f t="shared" si="358"/>
        <v/>
      </c>
      <c r="T377" s="88" t="str">
        <f t="shared" si="358"/>
        <v/>
      </c>
      <c r="U377" s="88" t="str">
        <f t="shared" si="358"/>
        <v/>
      </c>
      <c r="V377" s="88" t="str">
        <f t="shared" si="358"/>
        <v/>
      </c>
      <c r="W377" s="88" t="str">
        <f t="shared" si="358"/>
        <v/>
      </c>
      <c r="X377" s="88" t="str">
        <f t="shared" si="358"/>
        <v/>
      </c>
      <c r="Y377" s="88" t="str">
        <f t="shared" si="358"/>
        <v/>
      </c>
      <c r="Z377" s="88" t="str">
        <f t="shared" si="358"/>
        <v/>
      </c>
      <c r="AA377" s="88" t="str">
        <f t="shared" si="358"/>
        <v/>
      </c>
      <c r="AB377" s="88" t="str">
        <f t="shared" si="358"/>
        <v/>
      </c>
      <c r="AC377" s="88" t="str">
        <f t="shared" si="358"/>
        <v/>
      </c>
      <c r="AD377" s="88" t="str">
        <f t="shared" si="358"/>
        <v/>
      </c>
      <c r="AE377" s="88" t="str">
        <f t="shared" si="358"/>
        <v/>
      </c>
      <c r="AF377" s="88" t="str">
        <f t="shared" si="358"/>
        <v/>
      </c>
      <c r="AG377" s="88" t="str">
        <f t="shared" si="358"/>
        <v/>
      </c>
    </row>
    <row r="378" spans="1:66" s="69" customFormat="1">
      <c r="A378" s="85" t="s">
        <v>148</v>
      </c>
      <c r="B378" s="86" t="s">
        <v>51</v>
      </c>
      <c r="C378" s="87" t="s">
        <v>34</v>
      </c>
      <c r="D378" s="88">
        <f t="shared" ref="D378:AG378" si="359">IF(G$80="","",SUM($D$21))</f>
        <v>0</v>
      </c>
      <c r="E378" s="88">
        <f t="shared" si="359"/>
        <v>0</v>
      </c>
      <c r="F378" s="88">
        <f t="shared" si="359"/>
        <v>0</v>
      </c>
      <c r="G378" s="88">
        <f t="shared" si="359"/>
        <v>0</v>
      </c>
      <c r="H378" s="88">
        <f t="shared" si="359"/>
        <v>0</v>
      </c>
      <c r="I378" s="88">
        <f t="shared" si="359"/>
        <v>0</v>
      </c>
      <c r="J378" s="88">
        <f t="shared" si="359"/>
        <v>0</v>
      </c>
      <c r="K378" s="88">
        <f t="shared" si="359"/>
        <v>0</v>
      </c>
      <c r="L378" s="88">
        <f t="shared" si="359"/>
        <v>0</v>
      </c>
      <c r="M378" s="88">
        <f t="shared" si="359"/>
        <v>0</v>
      </c>
      <c r="N378" s="88">
        <f t="shared" si="359"/>
        <v>0</v>
      </c>
      <c r="O378" s="88">
        <f t="shared" si="359"/>
        <v>0</v>
      </c>
      <c r="P378" s="88">
        <f t="shared" si="359"/>
        <v>0</v>
      </c>
      <c r="Q378" s="88">
        <f t="shared" si="359"/>
        <v>0</v>
      </c>
      <c r="R378" s="88">
        <f t="shared" si="359"/>
        <v>0</v>
      </c>
      <c r="S378" s="88" t="str">
        <f t="shared" si="359"/>
        <v/>
      </c>
      <c r="T378" s="88" t="str">
        <f t="shared" si="359"/>
        <v/>
      </c>
      <c r="U378" s="88" t="str">
        <f t="shared" si="359"/>
        <v/>
      </c>
      <c r="V378" s="88" t="str">
        <f t="shared" si="359"/>
        <v/>
      </c>
      <c r="W378" s="88" t="str">
        <f t="shared" si="359"/>
        <v/>
      </c>
      <c r="X378" s="88" t="str">
        <f t="shared" si="359"/>
        <v/>
      </c>
      <c r="Y378" s="88" t="str">
        <f t="shared" si="359"/>
        <v/>
      </c>
      <c r="Z378" s="88" t="str">
        <f t="shared" si="359"/>
        <v/>
      </c>
      <c r="AA378" s="88" t="str">
        <f t="shared" si="359"/>
        <v/>
      </c>
      <c r="AB378" s="88" t="str">
        <f t="shared" si="359"/>
        <v/>
      </c>
      <c r="AC378" s="88" t="str">
        <f t="shared" si="359"/>
        <v/>
      </c>
      <c r="AD378" s="88" t="str">
        <f t="shared" si="359"/>
        <v/>
      </c>
      <c r="AE378" s="88" t="str">
        <f t="shared" si="359"/>
        <v/>
      </c>
      <c r="AF378" s="88" t="str">
        <f t="shared" si="359"/>
        <v/>
      </c>
      <c r="AG378" s="88" t="str">
        <f t="shared" si="359"/>
        <v/>
      </c>
    </row>
    <row r="379" spans="1:66" s="69" customFormat="1">
      <c r="A379" s="324" t="s">
        <v>349</v>
      </c>
      <c r="B379" s="325" t="str">
        <f>CONCATENATE("Kapitał finansujący zapasy materiałowe do analizy finansowej –",$E$18)</f>
        <v>Kapitał finansujący zapasy materiałowe do analizy finansowej – w cenach brutto</v>
      </c>
      <c r="C379" s="91" t="s">
        <v>3</v>
      </c>
      <c r="D379" s="326">
        <f>IF(G$80="","",ROUND(D378/365*D376,2))</f>
        <v>0</v>
      </c>
      <c r="E379" s="326">
        <f t="shared" ref="E379:AG379" si="360">IF(H$80="","",ROUND(E378/365*E376,2))</f>
        <v>0</v>
      </c>
      <c r="F379" s="326">
        <f t="shared" si="360"/>
        <v>0</v>
      </c>
      <c r="G379" s="326">
        <f t="shared" si="360"/>
        <v>0</v>
      </c>
      <c r="H379" s="326">
        <f t="shared" si="360"/>
        <v>0</v>
      </c>
      <c r="I379" s="326">
        <f t="shared" si="360"/>
        <v>0</v>
      </c>
      <c r="J379" s="326">
        <f t="shared" si="360"/>
        <v>0</v>
      </c>
      <c r="K379" s="326">
        <f t="shared" si="360"/>
        <v>0</v>
      </c>
      <c r="L379" s="326">
        <f t="shared" si="360"/>
        <v>0</v>
      </c>
      <c r="M379" s="326">
        <f t="shared" si="360"/>
        <v>0</v>
      </c>
      <c r="N379" s="326">
        <f t="shared" si="360"/>
        <v>0</v>
      </c>
      <c r="O379" s="326">
        <f t="shared" si="360"/>
        <v>0</v>
      </c>
      <c r="P379" s="326">
        <f t="shared" si="360"/>
        <v>0</v>
      </c>
      <c r="Q379" s="326">
        <f t="shared" si="360"/>
        <v>0</v>
      </c>
      <c r="R379" s="326">
        <f t="shared" si="360"/>
        <v>0</v>
      </c>
      <c r="S379" s="326" t="str">
        <f t="shared" si="360"/>
        <v/>
      </c>
      <c r="T379" s="326" t="str">
        <f t="shared" si="360"/>
        <v/>
      </c>
      <c r="U379" s="326" t="str">
        <f t="shared" si="360"/>
        <v/>
      </c>
      <c r="V379" s="326" t="str">
        <f t="shared" si="360"/>
        <v/>
      </c>
      <c r="W379" s="326" t="str">
        <f t="shared" si="360"/>
        <v/>
      </c>
      <c r="X379" s="326" t="str">
        <f t="shared" si="360"/>
        <v/>
      </c>
      <c r="Y379" s="326" t="str">
        <f t="shared" si="360"/>
        <v/>
      </c>
      <c r="Z379" s="326" t="str">
        <f t="shared" si="360"/>
        <v/>
      </c>
      <c r="AA379" s="326" t="str">
        <f t="shared" si="360"/>
        <v/>
      </c>
      <c r="AB379" s="326" t="str">
        <f t="shared" si="360"/>
        <v/>
      </c>
      <c r="AC379" s="326" t="str">
        <f t="shared" si="360"/>
        <v/>
      </c>
      <c r="AD379" s="326" t="str">
        <f t="shared" si="360"/>
        <v/>
      </c>
      <c r="AE379" s="326" t="str">
        <f t="shared" si="360"/>
        <v/>
      </c>
      <c r="AF379" s="326" t="str">
        <f t="shared" si="360"/>
        <v/>
      </c>
      <c r="AG379" s="326" t="str">
        <f t="shared" si="360"/>
        <v/>
      </c>
    </row>
    <row r="380" spans="1:66" s="69" customFormat="1">
      <c r="A380" s="285" t="s">
        <v>350</v>
      </c>
      <c r="B380" s="327" t="s">
        <v>357</v>
      </c>
      <c r="C380" s="93" t="s">
        <v>3</v>
      </c>
      <c r="D380" s="117">
        <f>IF(G$80="","",ROUND(D378/365*D377,2))</f>
        <v>0</v>
      </c>
      <c r="E380" s="117">
        <f t="shared" ref="E380:AG380" si="361">IF(H$80="","",ROUND(E378/365*E377,2))</f>
        <v>0</v>
      </c>
      <c r="F380" s="117">
        <f t="shared" si="361"/>
        <v>0</v>
      </c>
      <c r="G380" s="117">
        <f t="shared" si="361"/>
        <v>0</v>
      </c>
      <c r="H380" s="117">
        <f t="shared" si="361"/>
        <v>0</v>
      </c>
      <c r="I380" s="117">
        <f t="shared" si="361"/>
        <v>0</v>
      </c>
      <c r="J380" s="117">
        <f t="shared" si="361"/>
        <v>0</v>
      </c>
      <c r="K380" s="117">
        <f t="shared" si="361"/>
        <v>0</v>
      </c>
      <c r="L380" s="117">
        <f t="shared" si="361"/>
        <v>0</v>
      </c>
      <c r="M380" s="117">
        <f t="shared" si="361"/>
        <v>0</v>
      </c>
      <c r="N380" s="117">
        <f t="shared" si="361"/>
        <v>0</v>
      </c>
      <c r="O380" s="117">
        <f t="shared" si="361"/>
        <v>0</v>
      </c>
      <c r="P380" s="117">
        <f t="shared" si="361"/>
        <v>0</v>
      </c>
      <c r="Q380" s="117">
        <f t="shared" si="361"/>
        <v>0</v>
      </c>
      <c r="R380" s="117">
        <f t="shared" si="361"/>
        <v>0</v>
      </c>
      <c r="S380" s="117" t="str">
        <f t="shared" si="361"/>
        <v/>
      </c>
      <c r="T380" s="117" t="str">
        <f t="shared" si="361"/>
        <v/>
      </c>
      <c r="U380" s="117" t="str">
        <f t="shared" si="361"/>
        <v/>
      </c>
      <c r="V380" s="117" t="str">
        <f t="shared" si="361"/>
        <v/>
      </c>
      <c r="W380" s="117" t="str">
        <f t="shared" si="361"/>
        <v/>
      </c>
      <c r="X380" s="117" t="str">
        <f t="shared" si="361"/>
        <v/>
      </c>
      <c r="Y380" s="117" t="str">
        <f t="shared" si="361"/>
        <v/>
      </c>
      <c r="Z380" s="117" t="str">
        <f t="shared" si="361"/>
        <v/>
      </c>
      <c r="AA380" s="117" t="str">
        <f t="shared" si="361"/>
        <v/>
      </c>
      <c r="AB380" s="117" t="str">
        <f t="shared" si="361"/>
        <v/>
      </c>
      <c r="AC380" s="117" t="str">
        <f t="shared" si="361"/>
        <v/>
      </c>
      <c r="AD380" s="117" t="str">
        <f t="shared" si="361"/>
        <v/>
      </c>
      <c r="AE380" s="117" t="str">
        <f t="shared" si="361"/>
        <v/>
      </c>
      <c r="AF380" s="117" t="str">
        <f t="shared" si="361"/>
        <v/>
      </c>
      <c r="AG380" s="117" t="str">
        <f t="shared" si="361"/>
        <v/>
      </c>
    </row>
    <row r="381" spans="1:66" s="69" customFormat="1" ht="20.399999999999999">
      <c r="A381" s="81" t="s">
        <v>109</v>
      </c>
      <c r="B381" s="82" t="str">
        <f>CONCATENATE("Podstawa liczenia kapitału (zmiana przychodów operacyjnych) do analizy finansowej –",$E$18)</f>
        <v>Podstawa liczenia kapitału (zmiana przychodów operacyjnych) do analizy finansowej – w cenach brutto</v>
      </c>
      <c r="C381" s="83" t="s">
        <v>3</v>
      </c>
      <c r="D381" s="84">
        <f>IF(G$80="","",D$368)</f>
        <v>0</v>
      </c>
      <c r="E381" s="84">
        <f t="shared" ref="E381:AG381" si="362">IF(H$80="","",E$368)</f>
        <v>0</v>
      </c>
      <c r="F381" s="84">
        <f t="shared" si="362"/>
        <v>0</v>
      </c>
      <c r="G381" s="84">
        <f t="shared" si="362"/>
        <v>0</v>
      </c>
      <c r="H381" s="84">
        <f t="shared" si="362"/>
        <v>0</v>
      </c>
      <c r="I381" s="84">
        <f t="shared" si="362"/>
        <v>0</v>
      </c>
      <c r="J381" s="84">
        <f t="shared" si="362"/>
        <v>0</v>
      </c>
      <c r="K381" s="84">
        <f t="shared" si="362"/>
        <v>0</v>
      </c>
      <c r="L381" s="84">
        <f t="shared" si="362"/>
        <v>0</v>
      </c>
      <c r="M381" s="84">
        <f t="shared" si="362"/>
        <v>0</v>
      </c>
      <c r="N381" s="84">
        <f t="shared" si="362"/>
        <v>0</v>
      </c>
      <c r="O381" s="84">
        <f t="shared" si="362"/>
        <v>0</v>
      </c>
      <c r="P381" s="84">
        <f t="shared" si="362"/>
        <v>0</v>
      </c>
      <c r="Q381" s="84">
        <f t="shared" si="362"/>
        <v>0</v>
      </c>
      <c r="R381" s="84">
        <f t="shared" si="362"/>
        <v>0</v>
      </c>
      <c r="S381" s="84" t="str">
        <f t="shared" si="362"/>
        <v/>
      </c>
      <c r="T381" s="84" t="str">
        <f t="shared" si="362"/>
        <v/>
      </c>
      <c r="U381" s="84" t="str">
        <f t="shared" si="362"/>
        <v/>
      </c>
      <c r="V381" s="84" t="str">
        <f t="shared" si="362"/>
        <v/>
      </c>
      <c r="W381" s="84" t="str">
        <f t="shared" si="362"/>
        <v/>
      </c>
      <c r="X381" s="84" t="str">
        <f t="shared" si="362"/>
        <v/>
      </c>
      <c r="Y381" s="84" t="str">
        <f t="shared" si="362"/>
        <v/>
      </c>
      <c r="Z381" s="84" t="str">
        <f t="shared" si="362"/>
        <v/>
      </c>
      <c r="AA381" s="84" t="str">
        <f t="shared" si="362"/>
        <v/>
      </c>
      <c r="AB381" s="84" t="str">
        <f t="shared" si="362"/>
        <v/>
      </c>
      <c r="AC381" s="84" t="str">
        <f t="shared" si="362"/>
        <v/>
      </c>
      <c r="AD381" s="84" t="str">
        <f t="shared" si="362"/>
        <v/>
      </c>
      <c r="AE381" s="84" t="str">
        <f t="shared" si="362"/>
        <v/>
      </c>
      <c r="AF381" s="84" t="str">
        <f t="shared" si="362"/>
        <v/>
      </c>
      <c r="AG381" s="84" t="str">
        <f t="shared" si="362"/>
        <v/>
      </c>
    </row>
    <row r="382" spans="1:66" s="69" customFormat="1" ht="20.399999999999999">
      <c r="A382" s="85" t="s">
        <v>110</v>
      </c>
      <c r="B382" s="86" t="s">
        <v>358</v>
      </c>
      <c r="C382" s="87" t="s">
        <v>3</v>
      </c>
      <c r="D382" s="88">
        <f>IF(G$80="","",D$370)</f>
        <v>0</v>
      </c>
      <c r="E382" s="88">
        <f t="shared" ref="E382:AG382" si="363">IF(H$80="","",E$370)</f>
        <v>0</v>
      </c>
      <c r="F382" s="88">
        <f t="shared" si="363"/>
        <v>0</v>
      </c>
      <c r="G382" s="88">
        <f t="shared" si="363"/>
        <v>0</v>
      </c>
      <c r="H382" s="88">
        <f t="shared" si="363"/>
        <v>0</v>
      </c>
      <c r="I382" s="88">
        <f t="shared" si="363"/>
        <v>0</v>
      </c>
      <c r="J382" s="88">
        <f t="shared" si="363"/>
        <v>0</v>
      </c>
      <c r="K382" s="88">
        <f t="shared" si="363"/>
        <v>0</v>
      </c>
      <c r="L382" s="88">
        <f t="shared" si="363"/>
        <v>0</v>
      </c>
      <c r="M382" s="88">
        <f t="shared" si="363"/>
        <v>0</v>
      </c>
      <c r="N382" s="88">
        <f t="shared" si="363"/>
        <v>0</v>
      </c>
      <c r="O382" s="88">
        <f t="shared" si="363"/>
        <v>0</v>
      </c>
      <c r="P382" s="88">
        <f t="shared" si="363"/>
        <v>0</v>
      </c>
      <c r="Q382" s="88">
        <f t="shared" si="363"/>
        <v>0</v>
      </c>
      <c r="R382" s="88">
        <f t="shared" si="363"/>
        <v>0</v>
      </c>
      <c r="S382" s="88" t="str">
        <f t="shared" si="363"/>
        <v/>
      </c>
      <c r="T382" s="88" t="str">
        <f t="shared" si="363"/>
        <v/>
      </c>
      <c r="U382" s="88" t="str">
        <f t="shared" si="363"/>
        <v/>
      </c>
      <c r="V382" s="88" t="str">
        <f t="shared" si="363"/>
        <v/>
      </c>
      <c r="W382" s="88" t="str">
        <f t="shared" si="363"/>
        <v/>
      </c>
      <c r="X382" s="88" t="str">
        <f t="shared" si="363"/>
        <v/>
      </c>
      <c r="Y382" s="88" t="str">
        <f t="shared" si="363"/>
        <v/>
      </c>
      <c r="Z382" s="88" t="str">
        <f t="shared" si="363"/>
        <v/>
      </c>
      <c r="AA382" s="88" t="str">
        <f t="shared" si="363"/>
        <v/>
      </c>
      <c r="AB382" s="88" t="str">
        <f t="shared" si="363"/>
        <v/>
      </c>
      <c r="AC382" s="88" t="str">
        <f t="shared" si="363"/>
        <v/>
      </c>
      <c r="AD382" s="88" t="str">
        <f t="shared" si="363"/>
        <v/>
      </c>
      <c r="AE382" s="88" t="str">
        <f t="shared" si="363"/>
        <v/>
      </c>
      <c r="AF382" s="88" t="str">
        <f t="shared" si="363"/>
        <v/>
      </c>
      <c r="AG382" s="88" t="str">
        <f t="shared" si="363"/>
        <v/>
      </c>
    </row>
    <row r="383" spans="1:66" s="70" customFormat="1">
      <c r="A383" s="85" t="s">
        <v>151</v>
      </c>
      <c r="B383" s="86" t="s">
        <v>52</v>
      </c>
      <c r="C383" s="87" t="s">
        <v>34</v>
      </c>
      <c r="D383" s="88">
        <f t="shared" ref="D383:AG383" si="364">IF(G$80="","",SUM($D$22))</f>
        <v>0</v>
      </c>
      <c r="E383" s="88">
        <f t="shared" si="364"/>
        <v>0</v>
      </c>
      <c r="F383" s="88">
        <f t="shared" si="364"/>
        <v>0</v>
      </c>
      <c r="G383" s="88">
        <f t="shared" si="364"/>
        <v>0</v>
      </c>
      <c r="H383" s="88">
        <f t="shared" si="364"/>
        <v>0</v>
      </c>
      <c r="I383" s="88">
        <f t="shared" si="364"/>
        <v>0</v>
      </c>
      <c r="J383" s="88">
        <f t="shared" si="364"/>
        <v>0</v>
      </c>
      <c r="K383" s="88">
        <f t="shared" si="364"/>
        <v>0</v>
      </c>
      <c r="L383" s="88">
        <f t="shared" si="364"/>
        <v>0</v>
      </c>
      <c r="M383" s="88">
        <f t="shared" si="364"/>
        <v>0</v>
      </c>
      <c r="N383" s="88">
        <f t="shared" si="364"/>
        <v>0</v>
      </c>
      <c r="O383" s="88">
        <f t="shared" si="364"/>
        <v>0</v>
      </c>
      <c r="P383" s="88">
        <f t="shared" si="364"/>
        <v>0</v>
      </c>
      <c r="Q383" s="88">
        <f t="shared" si="364"/>
        <v>0</v>
      </c>
      <c r="R383" s="88">
        <f t="shared" si="364"/>
        <v>0</v>
      </c>
      <c r="S383" s="88" t="str">
        <f t="shared" si="364"/>
        <v/>
      </c>
      <c r="T383" s="88" t="str">
        <f t="shared" si="364"/>
        <v/>
      </c>
      <c r="U383" s="88" t="str">
        <f t="shared" si="364"/>
        <v/>
      </c>
      <c r="V383" s="88" t="str">
        <f t="shared" si="364"/>
        <v/>
      </c>
      <c r="W383" s="88" t="str">
        <f t="shared" si="364"/>
        <v/>
      </c>
      <c r="X383" s="88" t="str">
        <f t="shared" si="364"/>
        <v/>
      </c>
      <c r="Y383" s="88" t="str">
        <f t="shared" si="364"/>
        <v/>
      </c>
      <c r="Z383" s="88" t="str">
        <f t="shared" si="364"/>
        <v/>
      </c>
      <c r="AA383" s="88" t="str">
        <f t="shared" si="364"/>
        <v/>
      </c>
      <c r="AB383" s="88" t="str">
        <f t="shared" si="364"/>
        <v/>
      </c>
      <c r="AC383" s="88" t="str">
        <f t="shared" si="364"/>
        <v/>
      </c>
      <c r="AD383" s="88" t="str">
        <f t="shared" si="364"/>
        <v/>
      </c>
      <c r="AE383" s="88" t="str">
        <f t="shared" si="364"/>
        <v/>
      </c>
      <c r="AF383" s="88" t="str">
        <f t="shared" si="364"/>
        <v/>
      </c>
      <c r="AG383" s="88" t="str">
        <f t="shared" si="364"/>
        <v/>
      </c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</row>
    <row r="384" spans="1:66" s="69" customFormat="1">
      <c r="A384" s="324" t="s">
        <v>351</v>
      </c>
      <c r="B384" s="328" t="str">
        <f>CONCATENATE("Kapitał finansujący należności do analizy finansowej –",$E$18)</f>
        <v>Kapitał finansujący należności do analizy finansowej – w cenach brutto</v>
      </c>
      <c r="C384" s="91" t="s">
        <v>3</v>
      </c>
      <c r="D384" s="326">
        <f>IF(G$80="","",ROUND(D383/365*D381,2))</f>
        <v>0</v>
      </c>
      <c r="E384" s="326">
        <f t="shared" ref="E384" si="365">IF(H$80="","",ROUND(E383/365*E381,2))</f>
        <v>0</v>
      </c>
      <c r="F384" s="326">
        <f t="shared" ref="F384" si="366">IF(I$80="","",ROUND(F383/365*F381,2))</f>
        <v>0</v>
      </c>
      <c r="G384" s="326">
        <f t="shared" ref="G384" si="367">IF(J$80="","",ROUND(G383/365*G381,2))</f>
        <v>0</v>
      </c>
      <c r="H384" s="326">
        <f t="shared" ref="H384" si="368">IF(K$80="","",ROUND(H383/365*H381,2))</f>
        <v>0</v>
      </c>
      <c r="I384" s="326">
        <f t="shared" ref="I384" si="369">IF(L$80="","",ROUND(I383/365*I381,2))</f>
        <v>0</v>
      </c>
      <c r="J384" s="326">
        <f t="shared" ref="J384" si="370">IF(M$80="","",ROUND(J383/365*J381,2))</f>
        <v>0</v>
      </c>
      <c r="K384" s="326">
        <f t="shared" ref="K384" si="371">IF(N$80="","",ROUND(K383/365*K381,2))</f>
        <v>0</v>
      </c>
      <c r="L384" s="326">
        <f t="shared" ref="L384" si="372">IF(O$80="","",ROUND(L383/365*L381,2))</f>
        <v>0</v>
      </c>
      <c r="M384" s="326">
        <f t="shared" ref="M384" si="373">IF(P$80="","",ROUND(M383/365*M381,2))</f>
        <v>0</v>
      </c>
      <c r="N384" s="326">
        <f t="shared" ref="N384" si="374">IF(Q$80="","",ROUND(N383/365*N381,2))</f>
        <v>0</v>
      </c>
      <c r="O384" s="326">
        <f t="shared" ref="O384" si="375">IF(R$80="","",ROUND(O383/365*O381,2))</f>
        <v>0</v>
      </c>
      <c r="P384" s="326">
        <f t="shared" ref="P384" si="376">IF(S$80="","",ROUND(P383/365*P381,2))</f>
        <v>0</v>
      </c>
      <c r="Q384" s="326">
        <f t="shared" ref="Q384" si="377">IF(T$80="","",ROUND(Q383/365*Q381,2))</f>
        <v>0</v>
      </c>
      <c r="R384" s="326">
        <f t="shared" ref="R384" si="378">IF(U$80="","",ROUND(R383/365*R381,2))</f>
        <v>0</v>
      </c>
      <c r="S384" s="326" t="str">
        <f t="shared" ref="S384" si="379">IF(V$80="","",ROUND(S383/365*S381,2))</f>
        <v/>
      </c>
      <c r="T384" s="326" t="str">
        <f t="shared" ref="T384" si="380">IF(W$80="","",ROUND(T383/365*T381,2))</f>
        <v/>
      </c>
      <c r="U384" s="326" t="str">
        <f t="shared" ref="U384" si="381">IF(X$80="","",ROUND(U383/365*U381,2))</f>
        <v/>
      </c>
      <c r="V384" s="326" t="str">
        <f t="shared" ref="V384" si="382">IF(Y$80="","",ROUND(V383/365*V381,2))</f>
        <v/>
      </c>
      <c r="W384" s="326" t="str">
        <f t="shared" ref="W384" si="383">IF(Z$80="","",ROUND(W383/365*W381,2))</f>
        <v/>
      </c>
      <c r="X384" s="326" t="str">
        <f t="shared" ref="X384" si="384">IF(AA$80="","",ROUND(X383/365*X381,2))</f>
        <v/>
      </c>
      <c r="Y384" s="326" t="str">
        <f t="shared" ref="Y384" si="385">IF(AB$80="","",ROUND(Y383/365*Y381,2))</f>
        <v/>
      </c>
      <c r="Z384" s="326" t="str">
        <f t="shared" ref="Z384" si="386">IF(AC$80="","",ROUND(Z383/365*Z381,2))</f>
        <v/>
      </c>
      <c r="AA384" s="326" t="str">
        <f t="shared" ref="AA384" si="387">IF(AD$80="","",ROUND(AA383/365*AA381,2))</f>
        <v/>
      </c>
      <c r="AB384" s="326" t="str">
        <f t="shared" ref="AB384" si="388">IF(AE$80="","",ROUND(AB383/365*AB381,2))</f>
        <v/>
      </c>
      <c r="AC384" s="326" t="str">
        <f t="shared" ref="AC384" si="389">IF(AF$80="","",ROUND(AC383/365*AC381,2))</f>
        <v/>
      </c>
      <c r="AD384" s="326" t="str">
        <f t="shared" ref="AD384" si="390">IF(AG$80="","",ROUND(AD383/365*AD381,2))</f>
        <v/>
      </c>
      <c r="AE384" s="326" t="str">
        <f t="shared" ref="AE384" si="391">IF(AH$80="","",ROUND(AE383/365*AE381,2))</f>
        <v/>
      </c>
      <c r="AF384" s="326" t="str">
        <f t="shared" ref="AF384" si="392">IF(AI$80="","",ROUND(AF383/365*AF381,2))</f>
        <v/>
      </c>
      <c r="AG384" s="326" t="str">
        <f t="shared" ref="AG384" si="393">IF(AJ$80="","",ROUND(AG383/365*AG381,2))</f>
        <v/>
      </c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1"/>
      <c r="BN384" s="151"/>
    </row>
    <row r="385" spans="1:66" s="69" customFormat="1">
      <c r="A385" s="285" t="s">
        <v>352</v>
      </c>
      <c r="B385" s="107" t="s">
        <v>359</v>
      </c>
      <c r="C385" s="93" t="s">
        <v>3</v>
      </c>
      <c r="D385" s="117">
        <f>IF(G$80="","",ROUND(D383/365*D382,2))</f>
        <v>0</v>
      </c>
      <c r="E385" s="117">
        <f t="shared" ref="E385" si="394">IF(H$80="","",ROUND(E383/365*E382,2))</f>
        <v>0</v>
      </c>
      <c r="F385" s="117">
        <f t="shared" ref="F385" si="395">IF(I$80="","",ROUND(F383/365*F382,2))</f>
        <v>0</v>
      </c>
      <c r="G385" s="117">
        <f t="shared" ref="G385" si="396">IF(J$80="","",ROUND(G383/365*G382,2))</f>
        <v>0</v>
      </c>
      <c r="H385" s="117">
        <f t="shared" ref="H385" si="397">IF(K$80="","",ROUND(H383/365*H382,2))</f>
        <v>0</v>
      </c>
      <c r="I385" s="117">
        <f t="shared" ref="I385" si="398">IF(L$80="","",ROUND(I383/365*I382,2))</f>
        <v>0</v>
      </c>
      <c r="J385" s="117">
        <f t="shared" ref="J385" si="399">IF(M$80="","",ROUND(J383/365*J382,2))</f>
        <v>0</v>
      </c>
      <c r="K385" s="117">
        <f t="shared" ref="K385" si="400">IF(N$80="","",ROUND(K383/365*K382,2))</f>
        <v>0</v>
      </c>
      <c r="L385" s="117">
        <f t="shared" ref="L385" si="401">IF(O$80="","",ROUND(L383/365*L382,2))</f>
        <v>0</v>
      </c>
      <c r="M385" s="117">
        <f t="shared" ref="M385" si="402">IF(P$80="","",ROUND(M383/365*M382,2))</f>
        <v>0</v>
      </c>
      <c r="N385" s="117">
        <f t="shared" ref="N385" si="403">IF(Q$80="","",ROUND(N383/365*N382,2))</f>
        <v>0</v>
      </c>
      <c r="O385" s="117">
        <f t="shared" ref="O385" si="404">IF(R$80="","",ROUND(O383/365*O382,2))</f>
        <v>0</v>
      </c>
      <c r="P385" s="117">
        <f t="shared" ref="P385" si="405">IF(S$80="","",ROUND(P383/365*P382,2))</f>
        <v>0</v>
      </c>
      <c r="Q385" s="117">
        <f t="shared" ref="Q385" si="406">IF(T$80="","",ROUND(Q383/365*Q382,2))</f>
        <v>0</v>
      </c>
      <c r="R385" s="117">
        <f t="shared" ref="R385" si="407">IF(U$80="","",ROUND(R383/365*R382,2))</f>
        <v>0</v>
      </c>
      <c r="S385" s="117" t="str">
        <f t="shared" ref="S385" si="408">IF(V$80="","",ROUND(S383/365*S382,2))</f>
        <v/>
      </c>
      <c r="T385" s="117" t="str">
        <f t="shared" ref="T385" si="409">IF(W$80="","",ROUND(T383/365*T382,2))</f>
        <v/>
      </c>
      <c r="U385" s="117" t="str">
        <f t="shared" ref="U385" si="410">IF(X$80="","",ROUND(U383/365*U382,2))</f>
        <v/>
      </c>
      <c r="V385" s="117" t="str">
        <f t="shared" ref="V385" si="411">IF(Y$80="","",ROUND(V383/365*V382,2))</f>
        <v/>
      </c>
      <c r="W385" s="117" t="str">
        <f t="shared" ref="W385" si="412">IF(Z$80="","",ROUND(W383/365*W382,2))</f>
        <v/>
      </c>
      <c r="X385" s="117" t="str">
        <f t="shared" ref="X385" si="413">IF(AA$80="","",ROUND(X383/365*X382,2))</f>
        <v/>
      </c>
      <c r="Y385" s="117" t="str">
        <f t="shared" ref="Y385" si="414">IF(AB$80="","",ROUND(Y383/365*Y382,2))</f>
        <v/>
      </c>
      <c r="Z385" s="117" t="str">
        <f t="shared" ref="Z385" si="415">IF(AC$80="","",ROUND(Z383/365*Z382,2))</f>
        <v/>
      </c>
      <c r="AA385" s="117" t="str">
        <f t="shared" ref="AA385" si="416">IF(AD$80="","",ROUND(AA383/365*AA382,2))</f>
        <v/>
      </c>
      <c r="AB385" s="117" t="str">
        <f t="shared" ref="AB385" si="417">IF(AE$80="","",ROUND(AB383/365*AB382,2))</f>
        <v/>
      </c>
      <c r="AC385" s="117" t="str">
        <f t="shared" ref="AC385" si="418">IF(AF$80="","",ROUND(AC383/365*AC382,2))</f>
        <v/>
      </c>
      <c r="AD385" s="117" t="str">
        <f t="shared" ref="AD385" si="419">IF(AG$80="","",ROUND(AD383/365*AD382,2))</f>
        <v/>
      </c>
      <c r="AE385" s="117" t="str">
        <f t="shared" ref="AE385" si="420">IF(AH$80="","",ROUND(AE383/365*AE382,2))</f>
        <v/>
      </c>
      <c r="AF385" s="117" t="str">
        <f t="shared" ref="AF385" si="421">IF(AI$80="","",ROUND(AF383/365*AF382,2))</f>
        <v/>
      </c>
      <c r="AG385" s="117" t="str">
        <f t="shared" ref="AG385" si="422">IF(AJ$80="","",ROUND(AG383/365*AG382,2))</f>
        <v/>
      </c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1"/>
      <c r="BN385" s="151"/>
    </row>
    <row r="386" spans="1:66" s="69" customFormat="1" ht="20.399999999999999">
      <c r="A386" s="81" t="s">
        <v>250</v>
      </c>
      <c r="B386" s="82" t="str">
        <f>CONCATENATE("Podstawa liczenia kapitału (zmiana materiałów i energii oraz usług obcych) do analizy finansowej –",$E$18)</f>
        <v>Podstawa liczenia kapitału (zmiana materiałów i energii oraz usług obcych) do analizy finansowej – w cenach brutto</v>
      </c>
      <c r="C386" s="83" t="s">
        <v>3</v>
      </c>
      <c r="D386" s="84">
        <f t="shared" ref="D386:AG386" si="423">IF(G$80="","",IF(OR(D242="",D242=0)=TRUE,(SUM(D$221:D$222)-SUM(D$202:D$203))*(1+SUM($C$542)),(SUM(D$221:D$222)-SUM(D$202:D$203))*(1+D243/D242)*(1+SUM($C$542))))</f>
        <v>0</v>
      </c>
      <c r="E386" s="84">
        <f t="shared" si="423"/>
        <v>0</v>
      </c>
      <c r="F386" s="84">
        <f t="shared" si="423"/>
        <v>14007.809999999994</v>
      </c>
      <c r="G386" s="84">
        <f t="shared" si="423"/>
        <v>14007.809999999994</v>
      </c>
      <c r="H386" s="84">
        <f t="shared" si="423"/>
        <v>14007.809999999994</v>
      </c>
      <c r="I386" s="84">
        <f t="shared" si="423"/>
        <v>14007.809999999994</v>
      </c>
      <c r="J386" s="84">
        <f t="shared" si="423"/>
        <v>18518.839999999993</v>
      </c>
      <c r="K386" s="84">
        <f t="shared" si="423"/>
        <v>14007.809999999996</v>
      </c>
      <c r="L386" s="84">
        <f t="shared" si="423"/>
        <v>14007.809999999996</v>
      </c>
      <c r="M386" s="84">
        <f t="shared" si="423"/>
        <v>14007.81</v>
      </c>
      <c r="N386" s="84">
        <f t="shared" si="423"/>
        <v>14007.81</v>
      </c>
      <c r="O386" s="84">
        <f t="shared" si="423"/>
        <v>18518.839999999993</v>
      </c>
      <c r="P386" s="84">
        <f t="shared" si="423"/>
        <v>14007.809999999994</v>
      </c>
      <c r="Q386" s="84">
        <f t="shared" si="423"/>
        <v>14007.809999999994</v>
      </c>
      <c r="R386" s="84">
        <f t="shared" si="423"/>
        <v>14007.809999999996</v>
      </c>
      <c r="S386" s="84" t="str">
        <f t="shared" si="423"/>
        <v/>
      </c>
      <c r="T386" s="84" t="str">
        <f t="shared" si="423"/>
        <v/>
      </c>
      <c r="U386" s="84" t="str">
        <f t="shared" si="423"/>
        <v/>
      </c>
      <c r="V386" s="84" t="str">
        <f t="shared" si="423"/>
        <v/>
      </c>
      <c r="W386" s="84" t="str">
        <f t="shared" si="423"/>
        <v/>
      </c>
      <c r="X386" s="84" t="str">
        <f t="shared" si="423"/>
        <v/>
      </c>
      <c r="Y386" s="84" t="str">
        <f t="shared" si="423"/>
        <v/>
      </c>
      <c r="Z386" s="84" t="str">
        <f t="shared" si="423"/>
        <v/>
      </c>
      <c r="AA386" s="84" t="str">
        <f t="shared" si="423"/>
        <v/>
      </c>
      <c r="AB386" s="84" t="str">
        <f t="shared" si="423"/>
        <v/>
      </c>
      <c r="AC386" s="84" t="str">
        <f t="shared" si="423"/>
        <v/>
      </c>
      <c r="AD386" s="84" t="str">
        <f t="shared" si="423"/>
        <v/>
      </c>
      <c r="AE386" s="84" t="str">
        <f t="shared" si="423"/>
        <v/>
      </c>
      <c r="AF386" s="84" t="str">
        <f t="shared" si="423"/>
        <v/>
      </c>
      <c r="AG386" s="84" t="str">
        <f t="shared" si="423"/>
        <v/>
      </c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</row>
    <row r="387" spans="1:66" s="69" customFormat="1" ht="20.399999999999999">
      <c r="A387" s="85" t="s">
        <v>251</v>
      </c>
      <c r="B387" s="86" t="s">
        <v>360</v>
      </c>
      <c r="C387" s="87" t="s">
        <v>3</v>
      </c>
      <c r="D387" s="88">
        <f t="shared" ref="D387:AG387" si="424">IF(G$80="","",(SUM(D$221:D$222)-SUM(D$202:D$203))*(1+SUM($C$542)))</f>
        <v>0</v>
      </c>
      <c r="E387" s="88">
        <f t="shared" si="424"/>
        <v>0</v>
      </c>
      <c r="F387" s="88">
        <f t="shared" si="424"/>
        <v>11388.47</v>
      </c>
      <c r="G387" s="88">
        <f t="shared" si="424"/>
        <v>11388.47</v>
      </c>
      <c r="H387" s="88">
        <f t="shared" si="424"/>
        <v>11388.47</v>
      </c>
      <c r="I387" s="88">
        <f t="shared" si="424"/>
        <v>11388.47</v>
      </c>
      <c r="J387" s="88">
        <f t="shared" si="424"/>
        <v>15055.97</v>
      </c>
      <c r="K387" s="88">
        <f t="shared" si="424"/>
        <v>11388.47</v>
      </c>
      <c r="L387" s="88">
        <f t="shared" si="424"/>
        <v>11388.47</v>
      </c>
      <c r="M387" s="88">
        <f t="shared" si="424"/>
        <v>11388.47</v>
      </c>
      <c r="N387" s="88">
        <f t="shared" si="424"/>
        <v>11388.47</v>
      </c>
      <c r="O387" s="88">
        <f t="shared" si="424"/>
        <v>15055.97</v>
      </c>
      <c r="P387" s="88">
        <f t="shared" si="424"/>
        <v>11388.47</v>
      </c>
      <c r="Q387" s="88">
        <f t="shared" si="424"/>
        <v>11388.47</v>
      </c>
      <c r="R387" s="88">
        <f t="shared" si="424"/>
        <v>11388.47</v>
      </c>
      <c r="S387" s="88" t="str">
        <f t="shared" si="424"/>
        <v/>
      </c>
      <c r="T387" s="88" t="str">
        <f t="shared" si="424"/>
        <v/>
      </c>
      <c r="U387" s="88" t="str">
        <f t="shared" si="424"/>
        <v/>
      </c>
      <c r="V387" s="88" t="str">
        <f t="shared" si="424"/>
        <v/>
      </c>
      <c r="W387" s="88" t="str">
        <f t="shared" si="424"/>
        <v/>
      </c>
      <c r="X387" s="88" t="str">
        <f t="shared" si="424"/>
        <v/>
      </c>
      <c r="Y387" s="88" t="str">
        <f t="shared" si="424"/>
        <v/>
      </c>
      <c r="Z387" s="88" t="str">
        <f t="shared" si="424"/>
        <v/>
      </c>
      <c r="AA387" s="88" t="str">
        <f t="shared" si="424"/>
        <v/>
      </c>
      <c r="AB387" s="88" t="str">
        <f t="shared" si="424"/>
        <v/>
      </c>
      <c r="AC387" s="88" t="str">
        <f t="shared" si="424"/>
        <v/>
      </c>
      <c r="AD387" s="88" t="str">
        <f t="shared" si="424"/>
        <v/>
      </c>
      <c r="AE387" s="88" t="str">
        <f t="shared" si="424"/>
        <v/>
      </c>
      <c r="AF387" s="88" t="str">
        <f t="shared" si="424"/>
        <v/>
      </c>
      <c r="AG387" s="88" t="str">
        <f t="shared" si="424"/>
        <v/>
      </c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</row>
    <row r="388" spans="1:66" s="69" customFormat="1">
      <c r="A388" s="85" t="s">
        <v>353</v>
      </c>
      <c r="B388" s="86" t="s">
        <v>53</v>
      </c>
      <c r="C388" s="87" t="s">
        <v>34</v>
      </c>
      <c r="D388" s="88">
        <f t="shared" ref="D388:AG388" si="425">IF(G$80="","",SUM($D$23))</f>
        <v>14</v>
      </c>
      <c r="E388" s="88">
        <f t="shared" si="425"/>
        <v>14</v>
      </c>
      <c r="F388" s="88">
        <f t="shared" si="425"/>
        <v>14</v>
      </c>
      <c r="G388" s="88">
        <f t="shared" si="425"/>
        <v>14</v>
      </c>
      <c r="H388" s="88">
        <f t="shared" si="425"/>
        <v>14</v>
      </c>
      <c r="I388" s="88">
        <f t="shared" si="425"/>
        <v>14</v>
      </c>
      <c r="J388" s="88">
        <f t="shared" si="425"/>
        <v>14</v>
      </c>
      <c r="K388" s="88">
        <f t="shared" si="425"/>
        <v>14</v>
      </c>
      <c r="L388" s="88">
        <f t="shared" si="425"/>
        <v>14</v>
      </c>
      <c r="M388" s="88">
        <f t="shared" si="425"/>
        <v>14</v>
      </c>
      <c r="N388" s="88">
        <f t="shared" si="425"/>
        <v>14</v>
      </c>
      <c r="O388" s="88">
        <f t="shared" si="425"/>
        <v>14</v>
      </c>
      <c r="P388" s="88">
        <f t="shared" si="425"/>
        <v>14</v>
      </c>
      <c r="Q388" s="88">
        <f t="shared" si="425"/>
        <v>14</v>
      </c>
      <c r="R388" s="88">
        <f t="shared" si="425"/>
        <v>14</v>
      </c>
      <c r="S388" s="88" t="str">
        <f t="shared" si="425"/>
        <v/>
      </c>
      <c r="T388" s="88" t="str">
        <f t="shared" si="425"/>
        <v/>
      </c>
      <c r="U388" s="88" t="str">
        <f t="shared" si="425"/>
        <v/>
      </c>
      <c r="V388" s="88" t="str">
        <f t="shared" si="425"/>
        <v/>
      </c>
      <c r="W388" s="88" t="str">
        <f t="shared" si="425"/>
        <v/>
      </c>
      <c r="X388" s="88" t="str">
        <f t="shared" si="425"/>
        <v/>
      </c>
      <c r="Y388" s="88" t="str">
        <f t="shared" si="425"/>
        <v/>
      </c>
      <c r="Z388" s="88" t="str">
        <f t="shared" si="425"/>
        <v/>
      </c>
      <c r="AA388" s="88" t="str">
        <f t="shared" si="425"/>
        <v/>
      </c>
      <c r="AB388" s="88" t="str">
        <f t="shared" si="425"/>
        <v/>
      </c>
      <c r="AC388" s="88" t="str">
        <f t="shared" si="425"/>
        <v/>
      </c>
      <c r="AD388" s="88" t="str">
        <f t="shared" si="425"/>
        <v/>
      </c>
      <c r="AE388" s="88" t="str">
        <f t="shared" si="425"/>
        <v/>
      </c>
      <c r="AF388" s="88" t="str">
        <f t="shared" si="425"/>
        <v/>
      </c>
      <c r="AG388" s="88" t="str">
        <f t="shared" si="425"/>
        <v/>
      </c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</row>
    <row r="389" spans="1:66" s="69" customFormat="1">
      <c r="A389" s="324" t="s">
        <v>354</v>
      </c>
      <c r="B389" s="325" t="str">
        <f>CONCATENATE("Kapitał finansujący zapasy zobowiązania do analizy finansowej –",$E$18)</f>
        <v>Kapitał finansujący zapasy zobowiązania do analizy finansowej – w cenach brutto</v>
      </c>
      <c r="C389" s="91" t="s">
        <v>3</v>
      </c>
      <c r="D389" s="326">
        <f>IF(G$80="","",ROUND(D388/365*D386,2))</f>
        <v>0</v>
      </c>
      <c r="E389" s="326">
        <f t="shared" ref="E389" si="426">IF(H$80="","",ROUND(E388/365*E386,2))</f>
        <v>0</v>
      </c>
      <c r="F389" s="326">
        <f t="shared" ref="F389" si="427">IF(I$80="","",ROUND(F388/365*F386,2))</f>
        <v>537.29</v>
      </c>
      <c r="G389" s="326">
        <f t="shared" ref="G389" si="428">IF(J$80="","",ROUND(G388/365*G386,2))</f>
        <v>537.29</v>
      </c>
      <c r="H389" s="326">
        <f t="shared" ref="H389" si="429">IF(K$80="","",ROUND(H388/365*H386,2))</f>
        <v>537.29</v>
      </c>
      <c r="I389" s="326">
        <f t="shared" ref="I389" si="430">IF(L$80="","",ROUND(I388/365*I386,2))</f>
        <v>537.29</v>
      </c>
      <c r="J389" s="326">
        <f t="shared" ref="J389" si="431">IF(M$80="","",ROUND(J388/365*J386,2))</f>
        <v>710.31</v>
      </c>
      <c r="K389" s="326">
        <f t="shared" ref="K389" si="432">IF(N$80="","",ROUND(K388/365*K386,2))</f>
        <v>537.29</v>
      </c>
      <c r="L389" s="326">
        <f t="shared" ref="L389" si="433">IF(O$80="","",ROUND(L388/365*L386,2))</f>
        <v>537.29</v>
      </c>
      <c r="M389" s="326">
        <f t="shared" ref="M389" si="434">IF(P$80="","",ROUND(M388/365*M386,2))</f>
        <v>537.29</v>
      </c>
      <c r="N389" s="326">
        <f t="shared" ref="N389" si="435">IF(Q$80="","",ROUND(N388/365*N386,2))</f>
        <v>537.29</v>
      </c>
      <c r="O389" s="326">
        <f t="shared" ref="O389" si="436">IF(R$80="","",ROUND(O388/365*O386,2))</f>
        <v>710.31</v>
      </c>
      <c r="P389" s="326">
        <f t="shared" ref="P389" si="437">IF(S$80="","",ROUND(P388/365*P386,2))</f>
        <v>537.29</v>
      </c>
      <c r="Q389" s="326">
        <f t="shared" ref="Q389" si="438">IF(T$80="","",ROUND(Q388/365*Q386,2))</f>
        <v>537.29</v>
      </c>
      <c r="R389" s="326">
        <f t="shared" ref="R389" si="439">IF(U$80="","",ROUND(R388/365*R386,2))</f>
        <v>537.29</v>
      </c>
      <c r="S389" s="326" t="str">
        <f t="shared" ref="S389" si="440">IF(V$80="","",ROUND(S388/365*S386,2))</f>
        <v/>
      </c>
      <c r="T389" s="326" t="str">
        <f t="shared" ref="T389" si="441">IF(W$80="","",ROUND(T388/365*T386,2))</f>
        <v/>
      </c>
      <c r="U389" s="326" t="str">
        <f t="shared" ref="U389" si="442">IF(X$80="","",ROUND(U388/365*U386,2))</f>
        <v/>
      </c>
      <c r="V389" s="326" t="str">
        <f t="shared" ref="V389" si="443">IF(Y$80="","",ROUND(V388/365*V386,2))</f>
        <v/>
      </c>
      <c r="W389" s="326" t="str">
        <f t="shared" ref="W389" si="444">IF(Z$80="","",ROUND(W388/365*W386,2))</f>
        <v/>
      </c>
      <c r="X389" s="326" t="str">
        <f t="shared" ref="X389" si="445">IF(AA$80="","",ROUND(X388/365*X386,2))</f>
        <v/>
      </c>
      <c r="Y389" s="326" t="str">
        <f t="shared" ref="Y389" si="446">IF(AB$80="","",ROUND(Y388/365*Y386,2))</f>
        <v/>
      </c>
      <c r="Z389" s="326" t="str">
        <f t="shared" ref="Z389" si="447">IF(AC$80="","",ROUND(Z388/365*Z386,2))</f>
        <v/>
      </c>
      <c r="AA389" s="326" t="str">
        <f t="shared" ref="AA389" si="448">IF(AD$80="","",ROUND(AA388/365*AA386,2))</f>
        <v/>
      </c>
      <c r="AB389" s="326" t="str">
        <f t="shared" ref="AB389" si="449">IF(AE$80="","",ROUND(AB388/365*AB386,2))</f>
        <v/>
      </c>
      <c r="AC389" s="326" t="str">
        <f t="shared" ref="AC389" si="450">IF(AF$80="","",ROUND(AC388/365*AC386,2))</f>
        <v/>
      </c>
      <c r="AD389" s="326" t="str">
        <f t="shared" ref="AD389" si="451">IF(AG$80="","",ROUND(AD388/365*AD386,2))</f>
        <v/>
      </c>
      <c r="AE389" s="326" t="str">
        <f t="shared" ref="AE389" si="452">IF(AH$80="","",ROUND(AE388/365*AE386,2))</f>
        <v/>
      </c>
      <c r="AF389" s="326" t="str">
        <f t="shared" ref="AF389" si="453">IF(AI$80="","",ROUND(AF388/365*AF386,2))</f>
        <v/>
      </c>
      <c r="AG389" s="326" t="str">
        <f t="shared" ref="AG389" si="454">IF(AJ$80="","",ROUND(AG388/365*AG386,2))</f>
        <v/>
      </c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1"/>
      <c r="BN389" s="151"/>
    </row>
    <row r="390" spans="1:66" s="69" customFormat="1">
      <c r="A390" s="285" t="s">
        <v>355</v>
      </c>
      <c r="B390" s="327" t="s">
        <v>361</v>
      </c>
      <c r="C390" s="93" t="s">
        <v>3</v>
      </c>
      <c r="D390" s="117">
        <f>IF(G$80="","",ROUND(D388/365*D387,2))</f>
        <v>0</v>
      </c>
      <c r="E390" s="117">
        <f t="shared" ref="E390" si="455">IF(H$80="","",ROUND(E388/365*E387,2))</f>
        <v>0</v>
      </c>
      <c r="F390" s="117">
        <f t="shared" ref="F390" si="456">IF(I$80="","",ROUND(F388/365*F387,2))</f>
        <v>436.82</v>
      </c>
      <c r="G390" s="117">
        <f t="shared" ref="G390" si="457">IF(J$80="","",ROUND(G388/365*G387,2))</f>
        <v>436.82</v>
      </c>
      <c r="H390" s="117">
        <f t="shared" ref="H390" si="458">IF(K$80="","",ROUND(H388/365*H387,2))</f>
        <v>436.82</v>
      </c>
      <c r="I390" s="117">
        <f t="shared" ref="I390" si="459">IF(L$80="","",ROUND(I388/365*I387,2))</f>
        <v>436.82</v>
      </c>
      <c r="J390" s="117">
        <f t="shared" ref="J390" si="460">IF(M$80="","",ROUND(J388/365*J387,2))</f>
        <v>577.49</v>
      </c>
      <c r="K390" s="117">
        <f t="shared" ref="K390" si="461">IF(N$80="","",ROUND(K388/365*K387,2))</f>
        <v>436.82</v>
      </c>
      <c r="L390" s="117">
        <f t="shared" ref="L390" si="462">IF(O$80="","",ROUND(L388/365*L387,2))</f>
        <v>436.82</v>
      </c>
      <c r="M390" s="117">
        <f t="shared" ref="M390" si="463">IF(P$80="","",ROUND(M388/365*M387,2))</f>
        <v>436.82</v>
      </c>
      <c r="N390" s="117">
        <f t="shared" ref="N390" si="464">IF(Q$80="","",ROUND(N388/365*N387,2))</f>
        <v>436.82</v>
      </c>
      <c r="O390" s="117">
        <f t="shared" ref="O390" si="465">IF(R$80="","",ROUND(O388/365*O387,2))</f>
        <v>577.49</v>
      </c>
      <c r="P390" s="117">
        <f t="shared" ref="P390" si="466">IF(S$80="","",ROUND(P388/365*P387,2))</f>
        <v>436.82</v>
      </c>
      <c r="Q390" s="117">
        <f t="shared" ref="Q390" si="467">IF(T$80="","",ROUND(Q388/365*Q387,2))</f>
        <v>436.82</v>
      </c>
      <c r="R390" s="117">
        <f t="shared" ref="R390" si="468">IF(U$80="","",ROUND(R388/365*R387,2))</f>
        <v>436.82</v>
      </c>
      <c r="S390" s="117" t="str">
        <f t="shared" ref="S390" si="469">IF(V$80="","",ROUND(S388/365*S387,2))</f>
        <v/>
      </c>
      <c r="T390" s="117" t="str">
        <f t="shared" ref="T390" si="470">IF(W$80="","",ROUND(T388/365*T387,2))</f>
        <v/>
      </c>
      <c r="U390" s="117" t="str">
        <f t="shared" ref="U390" si="471">IF(X$80="","",ROUND(U388/365*U387,2))</f>
        <v/>
      </c>
      <c r="V390" s="117" t="str">
        <f t="shared" ref="V390" si="472">IF(Y$80="","",ROUND(V388/365*V387,2))</f>
        <v/>
      </c>
      <c r="W390" s="117" t="str">
        <f t="shared" ref="W390" si="473">IF(Z$80="","",ROUND(W388/365*W387,2))</f>
        <v/>
      </c>
      <c r="X390" s="117" t="str">
        <f t="shared" ref="X390" si="474">IF(AA$80="","",ROUND(X388/365*X387,2))</f>
        <v/>
      </c>
      <c r="Y390" s="117" t="str">
        <f t="shared" ref="Y390" si="475">IF(AB$80="","",ROUND(Y388/365*Y387,2))</f>
        <v/>
      </c>
      <c r="Z390" s="117" t="str">
        <f t="shared" ref="Z390" si="476">IF(AC$80="","",ROUND(Z388/365*Z387,2))</f>
        <v/>
      </c>
      <c r="AA390" s="117" t="str">
        <f t="shared" ref="AA390" si="477">IF(AD$80="","",ROUND(AA388/365*AA387,2))</f>
        <v/>
      </c>
      <c r="AB390" s="117" t="str">
        <f t="shared" ref="AB390" si="478">IF(AE$80="","",ROUND(AB388/365*AB387,2))</f>
        <v/>
      </c>
      <c r="AC390" s="117" t="str">
        <f t="shared" ref="AC390" si="479">IF(AF$80="","",ROUND(AC388/365*AC387,2))</f>
        <v/>
      </c>
      <c r="AD390" s="117" t="str">
        <f t="shared" ref="AD390" si="480">IF(AG$80="","",ROUND(AD388/365*AD387,2))</f>
        <v/>
      </c>
      <c r="AE390" s="117" t="str">
        <f t="shared" ref="AE390" si="481">IF(AH$80="","",ROUND(AE388/365*AE387,2))</f>
        <v/>
      </c>
      <c r="AF390" s="117" t="str">
        <f t="shared" ref="AF390" si="482">IF(AI$80="","",ROUND(AF388/365*AF387,2))</f>
        <v/>
      </c>
      <c r="AG390" s="117" t="str">
        <f t="shared" ref="AG390" si="483">IF(AJ$80="","",ROUND(AG388/365*AG387,2))</f>
        <v/>
      </c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1"/>
      <c r="BN390" s="151"/>
    </row>
    <row r="391" spans="1:66" s="69" customFormat="1" ht="20.399999999999999">
      <c r="A391" s="267" t="s">
        <v>131</v>
      </c>
      <c r="B391" s="286" t="str">
        <f>CONCATENATE("Zapotrzebowanie na kapitał obrotowy do analizy finansowej –",$E$18," (I.4+II.4-III.4)")</f>
        <v>Zapotrzebowanie na kapitał obrotowy do analizy finansowej – w cenach brutto (I.4+II.4-III.4)</v>
      </c>
      <c r="C391" s="146" t="s">
        <v>3</v>
      </c>
      <c r="D391" s="268">
        <f>IF(G$80="","",D$379+D$384-D$389)</f>
        <v>0</v>
      </c>
      <c r="E391" s="268">
        <f t="shared" ref="E391:AG391" si="484">IF(H$80="","",E$379+E$384-E$389)</f>
        <v>0</v>
      </c>
      <c r="F391" s="268">
        <f t="shared" si="484"/>
        <v>-537.29</v>
      </c>
      <c r="G391" s="268">
        <f t="shared" si="484"/>
        <v>-537.29</v>
      </c>
      <c r="H391" s="268">
        <f t="shared" si="484"/>
        <v>-537.29</v>
      </c>
      <c r="I391" s="268">
        <f t="shared" si="484"/>
        <v>-537.29</v>
      </c>
      <c r="J391" s="268">
        <f t="shared" si="484"/>
        <v>-710.31</v>
      </c>
      <c r="K391" s="268">
        <f t="shared" si="484"/>
        <v>-537.29</v>
      </c>
      <c r="L391" s="268">
        <f t="shared" si="484"/>
        <v>-537.29</v>
      </c>
      <c r="M391" s="268">
        <f t="shared" si="484"/>
        <v>-537.29</v>
      </c>
      <c r="N391" s="268">
        <f t="shared" si="484"/>
        <v>-537.29</v>
      </c>
      <c r="O391" s="268">
        <f t="shared" si="484"/>
        <v>-710.31</v>
      </c>
      <c r="P391" s="268">
        <f t="shared" si="484"/>
        <v>-537.29</v>
      </c>
      <c r="Q391" s="268">
        <f t="shared" si="484"/>
        <v>-537.29</v>
      </c>
      <c r="R391" s="268">
        <f t="shared" si="484"/>
        <v>-537.29</v>
      </c>
      <c r="S391" s="268" t="str">
        <f t="shared" si="484"/>
        <v/>
      </c>
      <c r="T391" s="268" t="str">
        <f t="shared" si="484"/>
        <v/>
      </c>
      <c r="U391" s="268" t="str">
        <f t="shared" si="484"/>
        <v/>
      </c>
      <c r="V391" s="268" t="str">
        <f t="shared" si="484"/>
        <v/>
      </c>
      <c r="W391" s="268" t="str">
        <f t="shared" si="484"/>
        <v/>
      </c>
      <c r="X391" s="268" t="str">
        <f t="shared" si="484"/>
        <v/>
      </c>
      <c r="Y391" s="268" t="str">
        <f t="shared" si="484"/>
        <v/>
      </c>
      <c r="Z391" s="268" t="str">
        <f t="shared" si="484"/>
        <v/>
      </c>
      <c r="AA391" s="268" t="str">
        <f t="shared" si="484"/>
        <v/>
      </c>
      <c r="AB391" s="268" t="str">
        <f t="shared" si="484"/>
        <v/>
      </c>
      <c r="AC391" s="268" t="str">
        <f t="shared" si="484"/>
        <v/>
      </c>
      <c r="AD391" s="268" t="str">
        <f t="shared" si="484"/>
        <v/>
      </c>
      <c r="AE391" s="268" t="str">
        <f t="shared" si="484"/>
        <v/>
      </c>
      <c r="AF391" s="268" t="str">
        <f t="shared" si="484"/>
        <v/>
      </c>
      <c r="AG391" s="268" t="str">
        <f t="shared" si="484"/>
        <v/>
      </c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</row>
    <row r="392" spans="1:66" s="69" customFormat="1" ht="20.399999999999999">
      <c r="A392" s="267" t="s">
        <v>321</v>
      </c>
      <c r="B392" s="286" t="s">
        <v>362</v>
      </c>
      <c r="C392" s="146" t="s">
        <v>3</v>
      </c>
      <c r="D392" s="268">
        <f>IF(G$80="","",D$380+D$385-D$390)</f>
        <v>0</v>
      </c>
      <c r="E392" s="268">
        <f t="shared" ref="E392:AG392" si="485">IF(H$80="","",E$380+E$385-E$390)</f>
        <v>0</v>
      </c>
      <c r="F392" s="268">
        <f t="shared" si="485"/>
        <v>-436.82</v>
      </c>
      <c r="G392" s="268">
        <f t="shared" si="485"/>
        <v>-436.82</v>
      </c>
      <c r="H392" s="268">
        <f t="shared" si="485"/>
        <v>-436.82</v>
      </c>
      <c r="I392" s="268">
        <f t="shared" si="485"/>
        <v>-436.82</v>
      </c>
      <c r="J392" s="268">
        <f t="shared" si="485"/>
        <v>-577.49</v>
      </c>
      <c r="K392" s="268">
        <f t="shared" si="485"/>
        <v>-436.82</v>
      </c>
      <c r="L392" s="268">
        <f t="shared" si="485"/>
        <v>-436.82</v>
      </c>
      <c r="M392" s="268">
        <f t="shared" si="485"/>
        <v>-436.82</v>
      </c>
      <c r="N392" s="268">
        <f t="shared" si="485"/>
        <v>-436.82</v>
      </c>
      <c r="O392" s="268">
        <f t="shared" si="485"/>
        <v>-577.49</v>
      </c>
      <c r="P392" s="268">
        <f t="shared" si="485"/>
        <v>-436.82</v>
      </c>
      <c r="Q392" s="268">
        <f t="shared" si="485"/>
        <v>-436.82</v>
      </c>
      <c r="R392" s="268">
        <f t="shared" si="485"/>
        <v>-436.82</v>
      </c>
      <c r="S392" s="268" t="str">
        <f t="shared" si="485"/>
        <v/>
      </c>
      <c r="T392" s="268" t="str">
        <f t="shared" si="485"/>
        <v/>
      </c>
      <c r="U392" s="268" t="str">
        <f t="shared" si="485"/>
        <v/>
      </c>
      <c r="V392" s="268" t="str">
        <f t="shared" si="485"/>
        <v/>
      </c>
      <c r="W392" s="268" t="str">
        <f t="shared" si="485"/>
        <v/>
      </c>
      <c r="X392" s="268" t="str">
        <f t="shared" si="485"/>
        <v/>
      </c>
      <c r="Y392" s="268" t="str">
        <f t="shared" si="485"/>
        <v/>
      </c>
      <c r="Z392" s="268" t="str">
        <f t="shared" si="485"/>
        <v/>
      </c>
      <c r="AA392" s="268" t="str">
        <f t="shared" si="485"/>
        <v/>
      </c>
      <c r="AB392" s="268" t="str">
        <f t="shared" si="485"/>
        <v/>
      </c>
      <c r="AC392" s="268" t="str">
        <f t="shared" si="485"/>
        <v/>
      </c>
      <c r="AD392" s="268" t="str">
        <f t="shared" si="485"/>
        <v/>
      </c>
      <c r="AE392" s="268" t="str">
        <f t="shared" si="485"/>
        <v/>
      </c>
      <c r="AF392" s="268" t="str">
        <f t="shared" si="485"/>
        <v/>
      </c>
      <c r="AG392" s="268" t="str">
        <f t="shared" si="485"/>
        <v/>
      </c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99"/>
      <c r="BA392" s="99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99"/>
      <c r="BM392" s="99"/>
      <c r="BN392" s="99"/>
    </row>
    <row r="393" spans="1:66" s="75" customFormat="1">
      <c r="A393" s="270" t="s">
        <v>169</v>
      </c>
      <c r="B393" s="399" t="s">
        <v>364</v>
      </c>
      <c r="C393" s="168" t="s">
        <v>1</v>
      </c>
      <c r="D393" s="272">
        <f>IF(G$80="","",D391-D392)</f>
        <v>0</v>
      </c>
      <c r="E393" s="272">
        <f t="shared" ref="E393:AG393" si="486">IF(H$80="","",E391-E392)</f>
        <v>0</v>
      </c>
      <c r="F393" s="272">
        <f t="shared" si="486"/>
        <v>-100.46999999999997</v>
      </c>
      <c r="G393" s="272">
        <f t="shared" si="486"/>
        <v>-100.46999999999997</v>
      </c>
      <c r="H393" s="272">
        <f t="shared" si="486"/>
        <v>-100.46999999999997</v>
      </c>
      <c r="I393" s="272">
        <f t="shared" si="486"/>
        <v>-100.46999999999997</v>
      </c>
      <c r="J393" s="272">
        <f t="shared" si="486"/>
        <v>-132.81999999999994</v>
      </c>
      <c r="K393" s="272">
        <f t="shared" si="486"/>
        <v>-100.46999999999997</v>
      </c>
      <c r="L393" s="272">
        <f t="shared" si="486"/>
        <v>-100.46999999999997</v>
      </c>
      <c r="M393" s="272">
        <f t="shared" si="486"/>
        <v>-100.46999999999997</v>
      </c>
      <c r="N393" s="272">
        <f t="shared" si="486"/>
        <v>-100.46999999999997</v>
      </c>
      <c r="O393" s="272">
        <f t="shared" si="486"/>
        <v>-132.81999999999994</v>
      </c>
      <c r="P393" s="272">
        <f t="shared" si="486"/>
        <v>-100.46999999999997</v>
      </c>
      <c r="Q393" s="272">
        <f t="shared" si="486"/>
        <v>-100.46999999999997</v>
      </c>
      <c r="R393" s="272">
        <f t="shared" si="486"/>
        <v>-100.46999999999997</v>
      </c>
      <c r="S393" s="272" t="str">
        <f t="shared" si="486"/>
        <v/>
      </c>
      <c r="T393" s="272" t="str">
        <f t="shared" si="486"/>
        <v/>
      </c>
      <c r="U393" s="272" t="str">
        <f t="shared" si="486"/>
        <v/>
      </c>
      <c r="V393" s="272" t="str">
        <f t="shared" si="486"/>
        <v/>
      </c>
      <c r="W393" s="272" t="str">
        <f t="shared" si="486"/>
        <v/>
      </c>
      <c r="X393" s="272" t="str">
        <f t="shared" si="486"/>
        <v/>
      </c>
      <c r="Y393" s="272" t="str">
        <f t="shared" si="486"/>
        <v/>
      </c>
      <c r="Z393" s="272" t="str">
        <f t="shared" si="486"/>
        <v/>
      </c>
      <c r="AA393" s="272" t="str">
        <f t="shared" si="486"/>
        <v/>
      </c>
      <c r="AB393" s="272" t="str">
        <f t="shared" si="486"/>
        <v/>
      </c>
      <c r="AC393" s="272" t="str">
        <f t="shared" si="486"/>
        <v/>
      </c>
      <c r="AD393" s="272" t="str">
        <f t="shared" si="486"/>
        <v/>
      </c>
      <c r="AE393" s="272" t="str">
        <f t="shared" si="486"/>
        <v/>
      </c>
      <c r="AF393" s="272" t="str">
        <f t="shared" si="486"/>
        <v/>
      </c>
      <c r="AG393" s="272" t="str">
        <f t="shared" si="486"/>
        <v/>
      </c>
    </row>
    <row r="394" spans="1:66" s="374" customFormat="1" ht="24" customHeight="1">
      <c r="A394" s="373" t="s">
        <v>259</v>
      </c>
      <c r="B394" s="374" t="s">
        <v>312</v>
      </c>
      <c r="H394" s="400"/>
    </row>
    <row r="395" spans="1:66" s="396" customFormat="1" ht="19.5" customHeight="1">
      <c r="A395" s="395"/>
      <c r="B395" s="396" t="s">
        <v>288</v>
      </c>
    </row>
    <row r="396" spans="1:66" s="8" customFormat="1">
      <c r="A396" s="678" t="s">
        <v>10</v>
      </c>
      <c r="B396" s="680" t="s">
        <v>2</v>
      </c>
      <c r="C396" s="682" t="s">
        <v>0</v>
      </c>
      <c r="D396" s="385" t="str">
        <f t="shared" ref="D396" si="487">IF(G$80="","",G$80)</f>
        <v>Faza inwest.</v>
      </c>
      <c r="E396" s="385" t="str">
        <f t="shared" ref="E396" si="488">IF(H$80="","",H$80)</f>
        <v>Faza inwest.</v>
      </c>
      <c r="F396" s="385" t="str">
        <f t="shared" ref="F396" si="489">IF(I$80="","",I$80)</f>
        <v>Faza oper.</v>
      </c>
      <c r="G396" s="385" t="str">
        <f t="shared" ref="G396" si="490">IF(J$80="","",J$80)</f>
        <v>Faza oper.</v>
      </c>
      <c r="H396" s="385" t="str">
        <f t="shared" ref="H396" si="491">IF(K$80="","",K$80)</f>
        <v>Faza oper.</v>
      </c>
      <c r="I396" s="385" t="str">
        <f t="shared" ref="I396" si="492">IF(L$80="","",L$80)</f>
        <v>Faza oper.</v>
      </c>
      <c r="J396" s="385" t="str">
        <f t="shared" ref="J396" si="493">IF(M$80="","",M$80)</f>
        <v>Faza oper.</v>
      </c>
      <c r="K396" s="385" t="str">
        <f t="shared" ref="K396" si="494">IF(N$80="","",N$80)</f>
        <v>Faza oper.</v>
      </c>
      <c r="L396" s="385" t="str">
        <f t="shared" ref="L396" si="495">IF(O$80="","",O$80)</f>
        <v>Faza oper.</v>
      </c>
      <c r="M396" s="385" t="str">
        <f t="shared" ref="M396" si="496">IF(P$80="","",P$80)</f>
        <v>Faza oper.</v>
      </c>
      <c r="N396" s="385" t="str">
        <f t="shared" ref="N396" si="497">IF(Q$80="","",Q$80)</f>
        <v>Faza oper.</v>
      </c>
      <c r="O396" s="385" t="str">
        <f t="shared" ref="O396" si="498">IF(R$80="","",R$80)</f>
        <v>Faza oper.</v>
      </c>
      <c r="P396" s="385" t="str">
        <f t="shared" ref="P396" si="499">IF(S$80="","",S$80)</f>
        <v>Faza oper.</v>
      </c>
      <c r="Q396" s="385" t="str">
        <f t="shared" ref="Q396" si="500">IF(T$80="","",T$80)</f>
        <v>Faza oper.</v>
      </c>
      <c r="R396" s="385" t="str">
        <f t="shared" ref="R396" si="501">IF(U$80="","",U$80)</f>
        <v>Faza oper.</v>
      </c>
      <c r="S396" s="385" t="str">
        <f t="shared" ref="S396" si="502">IF(V$80="","",V$80)</f>
        <v/>
      </c>
      <c r="T396" s="385" t="str">
        <f t="shared" ref="T396" si="503">IF(W$80="","",W$80)</f>
        <v/>
      </c>
      <c r="U396" s="385" t="str">
        <f t="shared" ref="U396" si="504">IF(X$80="","",X$80)</f>
        <v/>
      </c>
      <c r="V396" s="385" t="str">
        <f t="shared" ref="V396" si="505">IF(Y$80="","",Y$80)</f>
        <v/>
      </c>
      <c r="W396" s="385" t="str">
        <f t="shared" ref="W396" si="506">IF(Z$80="","",Z$80)</f>
        <v/>
      </c>
      <c r="X396" s="385" t="str">
        <f t="shared" ref="X396" si="507">IF(AA$80="","",AA$80)</f>
        <v/>
      </c>
      <c r="Y396" s="385" t="str">
        <f t="shared" ref="Y396" si="508">IF(AB$80="","",AB$80)</f>
        <v/>
      </c>
      <c r="Z396" s="385" t="str">
        <f t="shared" ref="Z396" si="509">IF(AC$80="","",AC$80)</f>
        <v/>
      </c>
      <c r="AA396" s="385" t="str">
        <f t="shared" ref="AA396" si="510">IF(AD$80="","",AD$80)</f>
        <v/>
      </c>
      <c r="AB396" s="385" t="str">
        <f t="shared" ref="AB396" si="511">IF(AE$80="","",AE$80)</f>
        <v/>
      </c>
      <c r="AC396" s="385" t="str">
        <f t="shared" ref="AC396" si="512">IF(AF$80="","",AF$80)</f>
        <v/>
      </c>
      <c r="AD396" s="385" t="str">
        <f t="shared" ref="AD396" si="513">IF(AG$80="","",AG$80)</f>
        <v/>
      </c>
      <c r="AE396" s="385" t="str">
        <f t="shared" ref="AE396" si="514">IF(AH$80="","",AH$80)</f>
        <v/>
      </c>
      <c r="AF396" s="385" t="str">
        <f t="shared" ref="AF396" si="515">IF(AI$80="","",AI$80)</f>
        <v/>
      </c>
      <c r="AG396" s="385" t="str">
        <f t="shared" ref="AG396" si="516">IF(AJ$80="","",AJ$80)</f>
        <v/>
      </c>
    </row>
    <row r="397" spans="1:66" s="8" customFormat="1">
      <c r="A397" s="679"/>
      <c r="B397" s="681"/>
      <c r="C397" s="683"/>
      <c r="D397" s="33">
        <f t="shared" ref="D397" si="517">IF(G$81="","",G$81)</f>
        <v>2020</v>
      </c>
      <c r="E397" s="33">
        <f t="shared" ref="E397" si="518">IF(H$81="","",H$81)</f>
        <v>2021</v>
      </c>
      <c r="F397" s="33">
        <f t="shared" ref="F397" si="519">IF(I$81="","",I$81)</f>
        <v>2022</v>
      </c>
      <c r="G397" s="33">
        <f t="shared" ref="G397" si="520">IF(J$81="","",J$81)</f>
        <v>2023</v>
      </c>
      <c r="H397" s="33">
        <f t="shared" ref="H397" si="521">IF(K$81="","",K$81)</f>
        <v>2024</v>
      </c>
      <c r="I397" s="33">
        <f t="shared" ref="I397" si="522">IF(L$81="","",L$81)</f>
        <v>2025</v>
      </c>
      <c r="J397" s="33">
        <f t="shared" ref="J397" si="523">IF(M$81="","",M$81)</f>
        <v>2026</v>
      </c>
      <c r="K397" s="33">
        <f t="shared" ref="K397" si="524">IF(N$81="","",N$81)</f>
        <v>2027</v>
      </c>
      <c r="L397" s="33">
        <f t="shared" ref="L397" si="525">IF(O$81="","",O$81)</f>
        <v>2028</v>
      </c>
      <c r="M397" s="33">
        <f t="shared" ref="M397" si="526">IF(P$81="","",P$81)</f>
        <v>2029</v>
      </c>
      <c r="N397" s="33">
        <f t="shared" ref="N397" si="527">IF(Q$81="","",Q$81)</f>
        <v>2030</v>
      </c>
      <c r="O397" s="33">
        <f t="shared" ref="O397" si="528">IF(R$81="","",R$81)</f>
        <v>2031</v>
      </c>
      <c r="P397" s="33">
        <f t="shared" ref="P397" si="529">IF(S$81="","",S$81)</f>
        <v>2032</v>
      </c>
      <c r="Q397" s="33">
        <f t="shared" ref="Q397" si="530">IF(T$81="","",T$81)</f>
        <v>2033</v>
      </c>
      <c r="R397" s="33">
        <f t="shared" ref="R397" si="531">IF(U$81="","",U$81)</f>
        <v>2034</v>
      </c>
      <c r="S397" s="33" t="str">
        <f t="shared" ref="S397" si="532">IF(V$81="","",V$81)</f>
        <v/>
      </c>
      <c r="T397" s="33" t="str">
        <f t="shared" ref="T397" si="533">IF(W$81="","",W$81)</f>
        <v/>
      </c>
      <c r="U397" s="33" t="str">
        <f t="shared" ref="U397" si="534">IF(X$81="","",X$81)</f>
        <v/>
      </c>
      <c r="V397" s="33" t="str">
        <f t="shared" ref="V397" si="535">IF(Y$81="","",Y$81)</f>
        <v/>
      </c>
      <c r="W397" s="33" t="str">
        <f t="shared" ref="W397" si="536">IF(Z$81="","",Z$81)</f>
        <v/>
      </c>
      <c r="X397" s="33" t="str">
        <f t="shared" ref="X397" si="537">IF(AA$81="","",AA$81)</f>
        <v/>
      </c>
      <c r="Y397" s="33" t="str">
        <f t="shared" ref="Y397" si="538">IF(AB$81="","",AB$81)</f>
        <v/>
      </c>
      <c r="Z397" s="33" t="str">
        <f t="shared" ref="Z397" si="539">IF(AC$81="","",AC$81)</f>
        <v/>
      </c>
      <c r="AA397" s="33" t="str">
        <f t="shared" ref="AA397" si="540">IF(AD$81="","",AD$81)</f>
        <v/>
      </c>
      <c r="AB397" s="33" t="str">
        <f t="shared" ref="AB397" si="541">IF(AE$81="","",AE$81)</f>
        <v/>
      </c>
      <c r="AC397" s="33" t="str">
        <f t="shared" ref="AC397" si="542">IF(AF$81="","",AF$81)</f>
        <v/>
      </c>
      <c r="AD397" s="33" t="str">
        <f t="shared" ref="AD397" si="543">IF(AG$81="","",AG$81)</f>
        <v/>
      </c>
      <c r="AE397" s="33" t="str">
        <f t="shared" ref="AE397" si="544">IF(AH$81="","",AH$81)</f>
        <v/>
      </c>
      <c r="AF397" s="33" t="str">
        <f t="shared" ref="AF397" si="545">IF(AI$81="","",AI$81)</f>
        <v/>
      </c>
      <c r="AG397" s="33" t="str">
        <f t="shared" ref="AG397" si="546">IF(AJ$81="","",AJ$81)</f>
        <v/>
      </c>
    </row>
    <row r="398" spans="1:66" s="70" customFormat="1" ht="20.399999999999999">
      <c r="A398" s="109">
        <v>1</v>
      </c>
      <c r="B398" s="10" t="s">
        <v>273</v>
      </c>
      <c r="C398" s="83" t="s">
        <v>1</v>
      </c>
      <c r="D398" s="287">
        <f t="shared" ref="D398:AG398" si="547">IF(G$80="","",IF(D$182="",0,D$182*D$73))</f>
        <v>47781.502500000002</v>
      </c>
      <c r="E398" s="287">
        <f t="shared" si="547"/>
        <v>1094581.7307692308</v>
      </c>
      <c r="F398" s="287">
        <f t="shared" si="547"/>
        <v>0</v>
      </c>
      <c r="G398" s="287">
        <f t="shared" si="547"/>
        <v>0</v>
      </c>
      <c r="H398" s="287">
        <f t="shared" si="547"/>
        <v>0</v>
      </c>
      <c r="I398" s="287">
        <f t="shared" si="547"/>
        <v>0</v>
      </c>
      <c r="J398" s="287">
        <f t="shared" si="547"/>
        <v>0</v>
      </c>
      <c r="K398" s="287">
        <f t="shared" si="547"/>
        <v>0</v>
      </c>
      <c r="L398" s="287">
        <f t="shared" si="547"/>
        <v>0</v>
      </c>
      <c r="M398" s="287">
        <f t="shared" si="547"/>
        <v>0</v>
      </c>
      <c r="N398" s="287">
        <f t="shared" si="547"/>
        <v>0</v>
      </c>
      <c r="O398" s="287">
        <f t="shared" si="547"/>
        <v>0</v>
      </c>
      <c r="P398" s="287">
        <f t="shared" si="547"/>
        <v>0</v>
      </c>
      <c r="Q398" s="287">
        <f t="shared" si="547"/>
        <v>0</v>
      </c>
      <c r="R398" s="287">
        <f t="shared" si="547"/>
        <v>0</v>
      </c>
      <c r="S398" s="287" t="str">
        <f t="shared" si="547"/>
        <v/>
      </c>
      <c r="T398" s="287" t="str">
        <f t="shared" si="547"/>
        <v/>
      </c>
      <c r="U398" s="287" t="str">
        <f t="shared" si="547"/>
        <v/>
      </c>
      <c r="V398" s="287" t="str">
        <f t="shared" si="547"/>
        <v/>
      </c>
      <c r="W398" s="287" t="str">
        <f t="shared" si="547"/>
        <v/>
      </c>
      <c r="X398" s="287" t="str">
        <f t="shared" si="547"/>
        <v/>
      </c>
      <c r="Y398" s="287" t="str">
        <f t="shared" si="547"/>
        <v/>
      </c>
      <c r="Z398" s="287" t="str">
        <f t="shared" si="547"/>
        <v/>
      </c>
      <c r="AA398" s="287" t="str">
        <f t="shared" si="547"/>
        <v/>
      </c>
      <c r="AB398" s="287" t="str">
        <f t="shared" si="547"/>
        <v/>
      </c>
      <c r="AC398" s="287" t="str">
        <f t="shared" si="547"/>
        <v/>
      </c>
      <c r="AD398" s="287" t="str">
        <f t="shared" si="547"/>
        <v/>
      </c>
      <c r="AE398" s="287" t="str">
        <f t="shared" si="547"/>
        <v/>
      </c>
      <c r="AF398" s="287" t="str">
        <f t="shared" si="547"/>
        <v/>
      </c>
      <c r="AG398" s="287" t="str">
        <f t="shared" si="547"/>
        <v/>
      </c>
    </row>
    <row r="399" spans="1:66" s="69" customFormat="1">
      <c r="A399" s="123">
        <v>2</v>
      </c>
      <c r="B399" s="27" t="s">
        <v>272</v>
      </c>
      <c r="C399" s="124" t="s">
        <v>1</v>
      </c>
      <c r="D399" s="288">
        <f>IF(G$80="","",IF(D$396="Faza inwest.",D$391*D$73,0))</f>
        <v>0</v>
      </c>
      <c r="E399" s="288">
        <f t="shared" ref="E399:AG399" si="548">IF(H$80="","",IF(E$396="Faza inwest.",E$391*E$73-D$391*D$73,0))</f>
        <v>0</v>
      </c>
      <c r="F399" s="288">
        <f t="shared" si="548"/>
        <v>0</v>
      </c>
      <c r="G399" s="288">
        <f t="shared" si="548"/>
        <v>0</v>
      </c>
      <c r="H399" s="288">
        <f t="shared" si="548"/>
        <v>0</v>
      </c>
      <c r="I399" s="288">
        <f t="shared" si="548"/>
        <v>0</v>
      </c>
      <c r="J399" s="288">
        <f t="shared" si="548"/>
        <v>0</v>
      </c>
      <c r="K399" s="288">
        <f t="shared" si="548"/>
        <v>0</v>
      </c>
      <c r="L399" s="288">
        <f t="shared" si="548"/>
        <v>0</v>
      </c>
      <c r="M399" s="288">
        <f t="shared" si="548"/>
        <v>0</v>
      </c>
      <c r="N399" s="288">
        <f t="shared" si="548"/>
        <v>0</v>
      </c>
      <c r="O399" s="288">
        <f t="shared" si="548"/>
        <v>0</v>
      </c>
      <c r="P399" s="288">
        <f t="shared" si="548"/>
        <v>0</v>
      </c>
      <c r="Q399" s="288">
        <f t="shared" si="548"/>
        <v>0</v>
      </c>
      <c r="R399" s="288">
        <f t="shared" si="548"/>
        <v>0</v>
      </c>
      <c r="S399" s="288" t="str">
        <f t="shared" si="548"/>
        <v/>
      </c>
      <c r="T399" s="288" t="str">
        <f t="shared" si="548"/>
        <v/>
      </c>
      <c r="U399" s="288" t="str">
        <f t="shared" si="548"/>
        <v/>
      </c>
      <c r="V399" s="288" t="str">
        <f t="shared" si="548"/>
        <v/>
      </c>
      <c r="W399" s="288" t="str">
        <f t="shared" si="548"/>
        <v/>
      </c>
      <c r="X399" s="288" t="str">
        <f t="shared" si="548"/>
        <v/>
      </c>
      <c r="Y399" s="288" t="str">
        <f t="shared" si="548"/>
        <v/>
      </c>
      <c r="Z399" s="288" t="str">
        <f t="shared" si="548"/>
        <v/>
      </c>
      <c r="AA399" s="288" t="str">
        <f t="shared" si="548"/>
        <v/>
      </c>
      <c r="AB399" s="288" t="str">
        <f t="shared" si="548"/>
        <v/>
      </c>
      <c r="AC399" s="288" t="str">
        <f t="shared" si="548"/>
        <v/>
      </c>
      <c r="AD399" s="288" t="str">
        <f t="shared" si="548"/>
        <v/>
      </c>
      <c r="AE399" s="288" t="str">
        <f t="shared" si="548"/>
        <v/>
      </c>
      <c r="AF399" s="288" t="str">
        <f t="shared" si="548"/>
        <v/>
      </c>
      <c r="AG399" s="288" t="str">
        <f t="shared" si="548"/>
        <v/>
      </c>
    </row>
    <row r="400" spans="1:66" s="69" customFormat="1" ht="20.399999999999999">
      <c r="A400" s="155">
        <v>3</v>
      </c>
      <c r="B400" s="199" t="s">
        <v>274</v>
      </c>
      <c r="C400" s="289" t="s">
        <v>1</v>
      </c>
      <c r="D400" s="290">
        <f t="shared" ref="D400:AG400" si="549">IF(G$80="","",IF(D$396="Faza oper.",D$368*D$73,0))</f>
        <v>0</v>
      </c>
      <c r="E400" s="290">
        <f t="shared" si="549"/>
        <v>0</v>
      </c>
      <c r="F400" s="290">
        <f t="shared" si="549"/>
        <v>0</v>
      </c>
      <c r="G400" s="290">
        <f t="shared" si="549"/>
        <v>0</v>
      </c>
      <c r="H400" s="290">
        <f t="shared" si="549"/>
        <v>0</v>
      </c>
      <c r="I400" s="290">
        <f t="shared" si="549"/>
        <v>0</v>
      </c>
      <c r="J400" s="290">
        <f t="shared" si="549"/>
        <v>0</v>
      </c>
      <c r="K400" s="290">
        <f t="shared" si="549"/>
        <v>0</v>
      </c>
      <c r="L400" s="290">
        <f t="shared" si="549"/>
        <v>0</v>
      </c>
      <c r="M400" s="290">
        <f t="shared" si="549"/>
        <v>0</v>
      </c>
      <c r="N400" s="290">
        <f t="shared" si="549"/>
        <v>0</v>
      </c>
      <c r="O400" s="290">
        <f t="shared" si="549"/>
        <v>0</v>
      </c>
      <c r="P400" s="290">
        <f t="shared" si="549"/>
        <v>0</v>
      </c>
      <c r="Q400" s="290">
        <f t="shared" si="549"/>
        <v>0</v>
      </c>
      <c r="R400" s="290">
        <f t="shared" si="549"/>
        <v>0</v>
      </c>
      <c r="S400" s="290" t="str">
        <f t="shared" si="549"/>
        <v/>
      </c>
      <c r="T400" s="290" t="str">
        <f t="shared" si="549"/>
        <v/>
      </c>
      <c r="U400" s="290" t="str">
        <f t="shared" si="549"/>
        <v/>
      </c>
      <c r="V400" s="290" t="str">
        <f t="shared" si="549"/>
        <v/>
      </c>
      <c r="W400" s="290" t="str">
        <f t="shared" si="549"/>
        <v/>
      </c>
      <c r="X400" s="290" t="str">
        <f t="shared" si="549"/>
        <v/>
      </c>
      <c r="Y400" s="290" t="str">
        <f t="shared" si="549"/>
        <v/>
      </c>
      <c r="Z400" s="290" t="str">
        <f t="shared" si="549"/>
        <v/>
      </c>
      <c r="AA400" s="290" t="str">
        <f t="shared" si="549"/>
        <v/>
      </c>
      <c r="AB400" s="290" t="str">
        <f t="shared" si="549"/>
        <v/>
      </c>
      <c r="AC400" s="290" t="str">
        <f t="shared" si="549"/>
        <v/>
      </c>
      <c r="AD400" s="290" t="str">
        <f t="shared" si="549"/>
        <v/>
      </c>
      <c r="AE400" s="290" t="str">
        <f t="shared" si="549"/>
        <v/>
      </c>
      <c r="AF400" s="290" t="str">
        <f t="shared" si="549"/>
        <v/>
      </c>
      <c r="AG400" s="290" t="str">
        <f t="shared" si="549"/>
        <v/>
      </c>
    </row>
    <row r="401" spans="1:40" s="69" customFormat="1" ht="20.399999999999999">
      <c r="A401" s="110">
        <v>4</v>
      </c>
      <c r="B401" s="24" t="s">
        <v>275</v>
      </c>
      <c r="C401" s="87" t="s">
        <v>1</v>
      </c>
      <c r="D401" s="291">
        <f t="shared" ref="D401:AG401" si="550">IF(G$80="","",IF(D$396="Faza oper.",SUM(D$241)*D$73,0))</f>
        <v>0</v>
      </c>
      <c r="E401" s="291">
        <f>IF(H$80="","",IF(E$396="Faza oper.",SUM(E$241)*E$73,0))</f>
        <v>0</v>
      </c>
      <c r="F401" s="291">
        <f t="shared" si="550"/>
        <v>12951.007766272185</v>
      </c>
      <c r="G401" s="291">
        <f t="shared" si="550"/>
        <v>12452.892082954026</v>
      </c>
      <c r="H401" s="291">
        <f t="shared" si="550"/>
        <v>11973.9346951481</v>
      </c>
      <c r="I401" s="291">
        <f t="shared" si="550"/>
        <v>11513.398745334711</v>
      </c>
      <c r="J401" s="291">
        <f t="shared" si="550"/>
        <v>14635.708251672449</v>
      </c>
      <c r="K401" s="291">
        <f t="shared" si="550"/>
        <v>10644.784342949994</v>
      </c>
      <c r="L401" s="291">
        <f t="shared" si="550"/>
        <v>10235.369560528838</v>
      </c>
      <c r="M401" s="291">
        <f t="shared" si="550"/>
        <v>9841.7015005084959</v>
      </c>
      <c r="N401" s="291">
        <f t="shared" si="550"/>
        <v>9463.1745197197088</v>
      </c>
      <c r="O401" s="291">
        <f t="shared" si="550"/>
        <v>12029.485338671106</v>
      </c>
      <c r="P401" s="291">
        <f t="shared" si="550"/>
        <v>8749.2367970781306</v>
      </c>
      <c r="Q401" s="291">
        <f t="shared" si="550"/>
        <v>8412.7276894982024</v>
      </c>
      <c r="R401" s="291">
        <f t="shared" si="550"/>
        <v>8089.1612399021187</v>
      </c>
      <c r="S401" s="291" t="str">
        <f t="shared" si="550"/>
        <v/>
      </c>
      <c r="T401" s="291" t="str">
        <f t="shared" si="550"/>
        <v/>
      </c>
      <c r="U401" s="291" t="str">
        <f t="shared" si="550"/>
        <v/>
      </c>
      <c r="V401" s="291" t="str">
        <f t="shared" si="550"/>
        <v/>
      </c>
      <c r="W401" s="291" t="str">
        <f t="shared" si="550"/>
        <v/>
      </c>
      <c r="X401" s="291" t="str">
        <f t="shared" si="550"/>
        <v/>
      </c>
      <c r="Y401" s="291" t="str">
        <f t="shared" si="550"/>
        <v/>
      </c>
      <c r="Z401" s="291" t="str">
        <f t="shared" si="550"/>
        <v/>
      </c>
      <c r="AA401" s="291" t="str">
        <f t="shared" si="550"/>
        <v/>
      </c>
      <c r="AB401" s="291" t="str">
        <f t="shared" si="550"/>
        <v/>
      </c>
      <c r="AC401" s="291" t="str">
        <f t="shared" si="550"/>
        <v/>
      </c>
      <c r="AD401" s="291" t="str">
        <f t="shared" si="550"/>
        <v/>
      </c>
      <c r="AE401" s="291" t="str">
        <f t="shared" si="550"/>
        <v/>
      </c>
      <c r="AF401" s="291" t="str">
        <f t="shared" si="550"/>
        <v/>
      </c>
      <c r="AG401" s="291" t="str">
        <f t="shared" si="550"/>
        <v/>
      </c>
    </row>
    <row r="402" spans="1:40" s="69" customFormat="1" ht="20.399999999999999">
      <c r="A402" s="110">
        <v>5</v>
      </c>
      <c r="B402" s="24" t="s">
        <v>276</v>
      </c>
      <c r="C402" s="87" t="s">
        <v>1</v>
      </c>
      <c r="D402" s="291">
        <f t="shared" ref="D402:AG402" si="551">IF(G$80="","",IF(D$396="Faza oper.",D$186*D$73,0))</f>
        <v>0</v>
      </c>
      <c r="E402" s="291">
        <f t="shared" si="551"/>
        <v>0</v>
      </c>
      <c r="F402" s="291">
        <f t="shared" si="551"/>
        <v>0</v>
      </c>
      <c r="G402" s="291">
        <f t="shared" si="551"/>
        <v>0</v>
      </c>
      <c r="H402" s="291">
        <f t="shared" si="551"/>
        <v>0</v>
      </c>
      <c r="I402" s="291">
        <f t="shared" si="551"/>
        <v>0</v>
      </c>
      <c r="J402" s="291">
        <f t="shared" si="551"/>
        <v>11178.998966452911</v>
      </c>
      <c r="K402" s="291">
        <f t="shared" si="551"/>
        <v>0</v>
      </c>
      <c r="L402" s="291">
        <f t="shared" si="551"/>
        <v>0</v>
      </c>
      <c r="M402" s="291">
        <f t="shared" si="551"/>
        <v>0</v>
      </c>
      <c r="N402" s="291">
        <f t="shared" si="551"/>
        <v>0</v>
      </c>
      <c r="O402" s="291">
        <f t="shared" si="551"/>
        <v>99873.068227852447</v>
      </c>
      <c r="P402" s="291">
        <f t="shared" si="551"/>
        <v>0</v>
      </c>
      <c r="Q402" s="291">
        <f t="shared" si="551"/>
        <v>0</v>
      </c>
      <c r="R402" s="291">
        <f t="shared" si="551"/>
        <v>0</v>
      </c>
      <c r="S402" s="291" t="str">
        <f t="shared" si="551"/>
        <v/>
      </c>
      <c r="T402" s="291" t="str">
        <f t="shared" si="551"/>
        <v/>
      </c>
      <c r="U402" s="291" t="str">
        <f t="shared" si="551"/>
        <v/>
      </c>
      <c r="V402" s="291" t="str">
        <f t="shared" si="551"/>
        <v/>
      </c>
      <c r="W402" s="291" t="str">
        <f t="shared" si="551"/>
        <v/>
      </c>
      <c r="X402" s="291" t="str">
        <f t="shared" si="551"/>
        <v/>
      </c>
      <c r="Y402" s="291" t="str">
        <f t="shared" si="551"/>
        <v/>
      </c>
      <c r="Z402" s="291" t="str">
        <f t="shared" si="551"/>
        <v/>
      </c>
      <c r="AA402" s="291" t="str">
        <f t="shared" si="551"/>
        <v/>
      </c>
      <c r="AB402" s="291" t="str">
        <f t="shared" si="551"/>
        <v/>
      </c>
      <c r="AC402" s="291" t="str">
        <f t="shared" si="551"/>
        <v/>
      </c>
      <c r="AD402" s="291" t="str">
        <f t="shared" si="551"/>
        <v/>
      </c>
      <c r="AE402" s="291" t="str">
        <f t="shared" si="551"/>
        <v/>
      </c>
      <c r="AF402" s="291" t="str">
        <f t="shared" si="551"/>
        <v/>
      </c>
      <c r="AG402" s="291" t="str">
        <f t="shared" si="551"/>
        <v/>
      </c>
    </row>
    <row r="403" spans="1:40" s="70" customFormat="1">
      <c r="A403" s="109">
        <f>A399+1</f>
        <v>3</v>
      </c>
      <c r="B403" s="10" t="s">
        <v>277</v>
      </c>
      <c r="C403" s="83" t="s">
        <v>3</v>
      </c>
      <c r="D403" s="287">
        <f t="shared" ref="D403:AG403" si="552">IF(G$80="","",IF(AND(D397&lt;&gt;"",E397="")=TRUE,IF(D400-D401-D402&gt;0,(D400-D401-D402)/$D$38,0),0))</f>
        <v>0</v>
      </c>
      <c r="E403" s="287">
        <f t="shared" si="552"/>
        <v>0</v>
      </c>
      <c r="F403" s="287">
        <f t="shared" si="552"/>
        <v>0</v>
      </c>
      <c r="G403" s="287">
        <f t="shared" si="552"/>
        <v>0</v>
      </c>
      <c r="H403" s="287">
        <f t="shared" si="552"/>
        <v>0</v>
      </c>
      <c r="I403" s="287">
        <f t="shared" si="552"/>
        <v>0</v>
      </c>
      <c r="J403" s="287">
        <f t="shared" si="552"/>
        <v>0</v>
      </c>
      <c r="K403" s="287">
        <f t="shared" si="552"/>
        <v>0</v>
      </c>
      <c r="L403" s="287">
        <f t="shared" si="552"/>
        <v>0</v>
      </c>
      <c r="M403" s="287">
        <f t="shared" si="552"/>
        <v>0</v>
      </c>
      <c r="N403" s="287">
        <f t="shared" si="552"/>
        <v>0</v>
      </c>
      <c r="O403" s="287">
        <f t="shared" si="552"/>
        <v>0</v>
      </c>
      <c r="P403" s="287">
        <f t="shared" si="552"/>
        <v>0</v>
      </c>
      <c r="Q403" s="287">
        <f t="shared" si="552"/>
        <v>0</v>
      </c>
      <c r="R403" s="287">
        <f t="shared" si="552"/>
        <v>0</v>
      </c>
      <c r="S403" s="287" t="str">
        <f t="shared" si="552"/>
        <v/>
      </c>
      <c r="T403" s="287" t="str">
        <f t="shared" si="552"/>
        <v/>
      </c>
      <c r="U403" s="287" t="str">
        <f t="shared" si="552"/>
        <v/>
      </c>
      <c r="V403" s="287" t="str">
        <f t="shared" si="552"/>
        <v/>
      </c>
      <c r="W403" s="287" t="str">
        <f t="shared" si="552"/>
        <v/>
      </c>
      <c r="X403" s="287" t="str">
        <f t="shared" si="552"/>
        <v/>
      </c>
      <c r="Y403" s="287" t="str">
        <f t="shared" si="552"/>
        <v/>
      </c>
      <c r="Z403" s="287" t="str">
        <f t="shared" si="552"/>
        <v/>
      </c>
      <c r="AA403" s="287" t="str">
        <f t="shared" si="552"/>
        <v/>
      </c>
      <c r="AB403" s="287" t="str">
        <f t="shared" si="552"/>
        <v/>
      </c>
      <c r="AC403" s="287" t="str">
        <f t="shared" si="552"/>
        <v/>
      </c>
      <c r="AD403" s="287" t="str">
        <f t="shared" si="552"/>
        <v/>
      </c>
      <c r="AE403" s="287" t="str">
        <f t="shared" si="552"/>
        <v/>
      </c>
      <c r="AF403" s="287" t="str">
        <f t="shared" si="552"/>
        <v/>
      </c>
      <c r="AG403" s="287" t="str">
        <f t="shared" si="552"/>
        <v/>
      </c>
    </row>
    <row r="404" spans="1:40" s="396" customFormat="1" ht="19.5" customHeight="1">
      <c r="A404" s="395"/>
      <c r="B404" s="396" t="s">
        <v>262</v>
      </c>
    </row>
    <row r="405" spans="1:40" ht="40.799999999999997">
      <c r="A405" s="412"/>
      <c r="B405" s="413" t="s">
        <v>2</v>
      </c>
      <c r="C405" s="414" t="s">
        <v>261</v>
      </c>
      <c r="D405" s="415" t="s">
        <v>267</v>
      </c>
      <c r="AH405" s="5"/>
      <c r="AI405" s="5"/>
      <c r="AJ405" s="5"/>
      <c r="AN405" s="5"/>
    </row>
    <row r="406" spans="1:40" s="70" customFormat="1" ht="48" customHeight="1">
      <c r="A406" s="94">
        <v>1</v>
      </c>
      <c r="B406" s="24" t="s">
        <v>495</v>
      </c>
      <c r="C406" s="292">
        <f>IF(C408="Nie",SUM(D400:AG400),SUM(D400:AG400)-SUM(D401:AG402))</f>
        <v>-252044.64972454339</v>
      </c>
      <c r="D406" s="293" t="str">
        <f>IF($D$7="Tak","Spełnia",IF(C406&gt;0,"Spełnia","Nie spełnia"))</f>
        <v>Nie spełnia</v>
      </c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</row>
    <row r="407" spans="1:40" s="70" customFormat="1" ht="20.399999999999999">
      <c r="A407" s="94">
        <v>2</v>
      </c>
      <c r="B407" s="24" t="s">
        <v>496</v>
      </c>
      <c r="C407" s="292" t="str">
        <f>IF($D$8="","",$D$8)</f>
        <v/>
      </c>
      <c r="D407" s="293" t="str">
        <f>IF(C407="Tak","Spełnia","Nie spełnia")</f>
        <v>Nie spełnia</v>
      </c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</row>
    <row r="408" spans="1:40" s="70" customFormat="1">
      <c r="A408" s="94">
        <v>3</v>
      </c>
      <c r="B408" s="24" t="s">
        <v>536</v>
      </c>
      <c r="C408" s="292" t="str">
        <f>IF(SUM(D241:AG241)&lt;=0,"",IF(Dane!D9="","",IF(Dane!D9="Tak","Nie",IF(Dane!D10="","",IF(Dane!D10="Tak","Nie","Tak")))))</f>
        <v/>
      </c>
      <c r="D408" s="293" t="str">
        <f>IF(C408="Tak","Spełnia","")</f>
        <v/>
      </c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</row>
    <row r="409" spans="1:40" s="70" customFormat="1" ht="20.399999999999999">
      <c r="A409" s="94">
        <v>4</v>
      </c>
      <c r="B409" s="24" t="s">
        <v>287</v>
      </c>
      <c r="C409" s="292">
        <f>SUM($C$178)/$D$11</f>
        <v>272508.21386725485</v>
      </c>
      <c r="D409" s="293" t="str">
        <f>IF(C409&lt;=1000000,"Nie spełnia","Spełnia")</f>
        <v>Nie spełnia</v>
      </c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</row>
    <row r="410" spans="1:40" s="70" customFormat="1">
      <c r="A410" s="94">
        <v>5</v>
      </c>
      <c r="B410" s="111" t="s">
        <v>497</v>
      </c>
      <c r="C410" s="174" t="str">
        <f>IF($D$14="","",$D$14)</f>
        <v>Nie</v>
      </c>
      <c r="D410" s="293" t="str">
        <f>IF(C410="Nie","Spełnia","")</f>
        <v>Spełnia</v>
      </c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</row>
    <row r="411" spans="1:40" s="70" customFormat="1">
      <c r="A411" s="94">
        <v>6</v>
      </c>
      <c r="B411" s="111" t="s">
        <v>266</v>
      </c>
      <c r="C411" s="294" t="str">
        <f>IF(C410="Nie","",IF($D$15="","",$D$15))</f>
        <v/>
      </c>
      <c r="D411" s="293" t="str">
        <f>IF(C411="","",IF(C411=1,"Nie spełnia","Częściowo"))</f>
        <v/>
      </c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</row>
    <row r="412" spans="1:40" s="70" customFormat="1">
      <c r="A412" s="105">
        <v>7</v>
      </c>
      <c r="B412" s="181" t="s">
        <v>498</v>
      </c>
      <c r="C412" s="176" t="str">
        <f>IF($D$16="","",$D$16)</f>
        <v>Nie</v>
      </c>
      <c r="D412" s="295" t="str">
        <f>IF(C412="Nie","Spełnia","")</f>
        <v>Spełnia</v>
      </c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</row>
    <row r="413" spans="1:40" s="69" customFormat="1" ht="47.25" customHeight="1">
      <c r="A413" s="416">
        <v>7</v>
      </c>
      <c r="B413" s="299" t="s">
        <v>486</v>
      </c>
      <c r="C413" s="417" t="s">
        <v>8</v>
      </c>
      <c r="D413" s="611" t="str">
        <f>IF(COUNTIF($D$406:$D$412,"Nie spełnia")&gt;0,"Nie jest projektem generującym dochód","Jest projektem generującym dochód")</f>
        <v>Nie jest projektem generującym dochód</v>
      </c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  <c r="AA413" s="151"/>
      <c r="AB413" s="151"/>
      <c r="AC413" s="151"/>
      <c r="AD413" s="151"/>
      <c r="AE413" s="151"/>
      <c r="AF413" s="151"/>
      <c r="AG413" s="151"/>
    </row>
    <row r="414" spans="1:40" s="396" customFormat="1" ht="19.5" customHeight="1">
      <c r="A414" s="395"/>
      <c r="B414" s="396" t="s">
        <v>485</v>
      </c>
    </row>
    <row r="415" spans="1:40" s="18" customFormat="1">
      <c r="A415" s="418" t="s">
        <v>10</v>
      </c>
      <c r="B415" s="419" t="s">
        <v>484</v>
      </c>
      <c r="C415" s="348" t="s">
        <v>281</v>
      </c>
      <c r="D415" s="420" t="s">
        <v>261</v>
      </c>
      <c r="E415" s="5"/>
      <c r="F415" s="5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 spans="1:40" s="18" customFormat="1" ht="30.6">
      <c r="A416" s="109">
        <v>1</v>
      </c>
      <c r="B416" s="10" t="s">
        <v>279</v>
      </c>
      <c r="C416" s="83" t="s">
        <v>282</v>
      </c>
      <c r="D416" s="142" t="str">
        <f>IF($D$413="Nie jest projektem generującym dochód","Nie liczy się",SUM(D398:AG399))</f>
        <v>Nie liczy się</v>
      </c>
      <c r="E416" s="5"/>
      <c r="F416" s="5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 spans="1:40" s="18" customFormat="1">
      <c r="A417" s="110">
        <v>2</v>
      </c>
      <c r="B417" s="24" t="s">
        <v>285</v>
      </c>
      <c r="C417" s="87" t="s">
        <v>283</v>
      </c>
      <c r="D417" s="143" t="str">
        <f>IF($D$413="Nie jest projektem generującym dochód","Nie liczy się",SUM(D400:AG400)-SUM(D401:AG402)+SUM(D403:AG403))</f>
        <v>Nie liczy się</v>
      </c>
      <c r="E417" s="5"/>
      <c r="F417" s="5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 spans="1:40" s="18" customFormat="1">
      <c r="A418" s="110">
        <v>3</v>
      </c>
      <c r="B418" s="24" t="str">
        <f>CONCATENATE("Wskaźnik luki w finansowaniu",$E$10)</f>
        <v>Wskaźnik luki w finansowaniu</v>
      </c>
      <c r="C418" s="87" t="s">
        <v>280</v>
      </c>
      <c r="D418" s="144">
        <f>IF($D$413="Nie jest projektem generującym dochód",100%,IF($D$10&lt;&gt;"Nie dotyczy",(1-$D$10),IF((D416-D417)/D416&lt;0,0,IF((D416-D417)/D416&gt;1,1,(D416-D417)/D416))))</f>
        <v>1</v>
      </c>
      <c r="E418" s="5"/>
      <c r="F418" s="5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 spans="1:40" s="18" customFormat="1" ht="20.399999999999999">
      <c r="A419" s="110">
        <v>4</v>
      </c>
      <c r="B419" s="24" t="s">
        <v>286</v>
      </c>
      <c r="C419" s="87" t="s">
        <v>284</v>
      </c>
      <c r="D419" s="143">
        <f>IF(D418="","",IF($C$411="",SUM($C$178,$C$187),SUM($C$178,$C$187)*(1-$C$411)))</f>
        <v>1186146.5024999999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 spans="1:40" s="18" customFormat="1">
      <c r="A420" s="110">
        <v>5</v>
      </c>
      <c r="B420" s="24" t="s">
        <v>289</v>
      </c>
      <c r="C420" s="87" t="s">
        <v>290</v>
      </c>
      <c r="D420" s="143">
        <f>IF(D418="","",ROUND(D419*D418,2))</f>
        <v>1186146.5</v>
      </c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 spans="1:40" s="18" customFormat="1">
      <c r="A421" s="123">
        <v>6</v>
      </c>
      <c r="B421" s="27" t="s">
        <v>291</v>
      </c>
      <c r="C421" s="124" t="s">
        <v>292</v>
      </c>
      <c r="D421" s="145">
        <f>IF(D418="",0,$D$13)</f>
        <v>0.85</v>
      </c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 spans="1:40">
      <c r="A422" s="147">
        <v>7</v>
      </c>
      <c r="B422" s="11" t="s">
        <v>293</v>
      </c>
      <c r="C422" s="148" t="s">
        <v>294</v>
      </c>
      <c r="D422" s="149">
        <f>IF(D418="","",ROUND(D420*D421,2))</f>
        <v>1008224.53</v>
      </c>
      <c r="AH422" s="5"/>
      <c r="AI422" s="5"/>
      <c r="AJ422" s="5"/>
      <c r="AN422" s="5"/>
    </row>
    <row r="423" spans="1:40" s="18" customFormat="1">
      <c r="A423" s="159">
        <v>8</v>
      </c>
      <c r="B423" s="299" t="s">
        <v>50</v>
      </c>
      <c r="C423" s="300" t="s">
        <v>4</v>
      </c>
      <c r="D423" s="421">
        <f>IF(D418="","",IF(D419=0,0,ROUND(D422/D419,4)))</f>
        <v>0.85</v>
      </c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 spans="1:40" s="374" customFormat="1" ht="24" customHeight="1">
      <c r="A424" s="373" t="s">
        <v>295</v>
      </c>
      <c r="B424" s="374" t="s">
        <v>296</v>
      </c>
      <c r="H424" s="400"/>
    </row>
    <row r="425" spans="1:40" s="396" customFormat="1" ht="19.5" customHeight="1">
      <c r="A425" s="395"/>
      <c r="B425" s="396" t="s">
        <v>298</v>
      </c>
    </row>
    <row r="426" spans="1:40" s="8" customFormat="1">
      <c r="A426" s="678" t="s">
        <v>10</v>
      </c>
      <c r="B426" s="680" t="s">
        <v>2</v>
      </c>
      <c r="C426" s="682" t="s">
        <v>0</v>
      </c>
      <c r="D426" s="385" t="str">
        <f t="shared" ref="D426" si="553">IF(G$80="","",G$80)</f>
        <v>Faza inwest.</v>
      </c>
      <c r="E426" s="385" t="str">
        <f t="shared" ref="E426" si="554">IF(H$80="","",H$80)</f>
        <v>Faza inwest.</v>
      </c>
      <c r="F426" s="385" t="str">
        <f t="shared" ref="F426" si="555">IF(I$80="","",I$80)</f>
        <v>Faza oper.</v>
      </c>
      <c r="G426" s="385" t="str">
        <f t="shared" ref="G426" si="556">IF(J$80="","",J$80)</f>
        <v>Faza oper.</v>
      </c>
      <c r="H426" s="385" t="str">
        <f t="shared" ref="H426" si="557">IF(K$80="","",K$80)</f>
        <v>Faza oper.</v>
      </c>
      <c r="I426" s="385" t="str">
        <f t="shared" ref="I426" si="558">IF(L$80="","",L$80)</f>
        <v>Faza oper.</v>
      </c>
      <c r="J426" s="385" t="str">
        <f t="shared" ref="J426" si="559">IF(M$80="","",M$80)</f>
        <v>Faza oper.</v>
      </c>
      <c r="K426" s="385" t="str">
        <f t="shared" ref="K426" si="560">IF(N$80="","",N$80)</f>
        <v>Faza oper.</v>
      </c>
      <c r="L426" s="385" t="str">
        <f t="shared" ref="L426" si="561">IF(O$80="","",O$80)</f>
        <v>Faza oper.</v>
      </c>
      <c r="M426" s="385" t="str">
        <f t="shared" ref="M426" si="562">IF(P$80="","",P$80)</f>
        <v>Faza oper.</v>
      </c>
      <c r="N426" s="385" t="str">
        <f t="shared" ref="N426" si="563">IF(Q$80="","",Q$80)</f>
        <v>Faza oper.</v>
      </c>
      <c r="O426" s="385" t="str">
        <f t="shared" ref="O426" si="564">IF(R$80="","",R$80)</f>
        <v>Faza oper.</v>
      </c>
      <c r="P426" s="385" t="str">
        <f t="shared" ref="P426" si="565">IF(S$80="","",S$80)</f>
        <v>Faza oper.</v>
      </c>
      <c r="Q426" s="385" t="str">
        <f t="shared" ref="Q426" si="566">IF(T$80="","",T$80)</f>
        <v>Faza oper.</v>
      </c>
      <c r="R426" s="385" t="str">
        <f t="shared" ref="R426" si="567">IF(U$80="","",U$80)</f>
        <v>Faza oper.</v>
      </c>
      <c r="S426" s="385" t="str">
        <f t="shared" ref="S426" si="568">IF(V$80="","",V$80)</f>
        <v/>
      </c>
      <c r="T426" s="385" t="str">
        <f t="shared" ref="T426" si="569">IF(W$80="","",W$80)</f>
        <v/>
      </c>
      <c r="U426" s="385" t="str">
        <f t="shared" ref="U426" si="570">IF(X$80="","",X$80)</f>
        <v/>
      </c>
      <c r="V426" s="385" t="str">
        <f t="shared" ref="V426" si="571">IF(Y$80="","",Y$80)</f>
        <v/>
      </c>
      <c r="W426" s="385" t="str">
        <f t="shared" ref="W426" si="572">IF(Z$80="","",Z$80)</f>
        <v/>
      </c>
      <c r="X426" s="385" t="str">
        <f t="shared" ref="X426" si="573">IF(AA$80="","",AA$80)</f>
        <v/>
      </c>
      <c r="Y426" s="385" t="str">
        <f t="shared" ref="Y426" si="574">IF(AB$80="","",AB$80)</f>
        <v/>
      </c>
      <c r="Z426" s="385" t="str">
        <f t="shared" ref="Z426" si="575">IF(AC$80="","",AC$80)</f>
        <v/>
      </c>
      <c r="AA426" s="385" t="str">
        <f t="shared" ref="AA426" si="576">IF(AD$80="","",AD$80)</f>
        <v/>
      </c>
      <c r="AB426" s="385" t="str">
        <f t="shared" ref="AB426" si="577">IF(AE$80="","",AE$80)</f>
        <v/>
      </c>
      <c r="AC426" s="385" t="str">
        <f t="shared" ref="AC426" si="578">IF(AF$80="","",AF$80)</f>
        <v/>
      </c>
      <c r="AD426" s="385" t="str">
        <f t="shared" ref="AD426" si="579">IF(AG$80="","",AG$80)</f>
        <v/>
      </c>
      <c r="AE426" s="385" t="str">
        <f t="shared" ref="AE426" si="580">IF(AH$80="","",AH$80)</f>
        <v/>
      </c>
      <c r="AF426" s="385" t="str">
        <f t="shared" ref="AF426" si="581">IF(AI$80="","",AI$80)</f>
        <v/>
      </c>
      <c r="AG426" s="385" t="str">
        <f t="shared" ref="AG426" si="582">IF(AJ$80="","",AJ$80)</f>
        <v/>
      </c>
    </row>
    <row r="427" spans="1:40" s="8" customFormat="1">
      <c r="A427" s="679"/>
      <c r="B427" s="681"/>
      <c r="C427" s="683"/>
      <c r="D427" s="33">
        <f t="shared" ref="D427" si="583">IF(G$81="","",G$81)</f>
        <v>2020</v>
      </c>
      <c r="E427" s="33">
        <f t="shared" ref="E427" si="584">IF(H$81="","",H$81)</f>
        <v>2021</v>
      </c>
      <c r="F427" s="33">
        <f t="shared" ref="F427" si="585">IF(I$81="","",I$81)</f>
        <v>2022</v>
      </c>
      <c r="G427" s="33">
        <f t="shared" ref="G427" si="586">IF(J$81="","",J$81)</f>
        <v>2023</v>
      </c>
      <c r="H427" s="33">
        <f t="shared" ref="H427" si="587">IF(K$81="","",K$81)</f>
        <v>2024</v>
      </c>
      <c r="I427" s="33">
        <f t="shared" ref="I427" si="588">IF(L$81="","",L$81)</f>
        <v>2025</v>
      </c>
      <c r="J427" s="33">
        <f t="shared" ref="J427" si="589">IF(M$81="","",M$81)</f>
        <v>2026</v>
      </c>
      <c r="K427" s="33">
        <f t="shared" ref="K427" si="590">IF(N$81="","",N$81)</f>
        <v>2027</v>
      </c>
      <c r="L427" s="33">
        <f t="shared" ref="L427" si="591">IF(O$81="","",O$81)</f>
        <v>2028</v>
      </c>
      <c r="M427" s="33">
        <f t="shared" ref="M427" si="592">IF(P$81="","",P$81)</f>
        <v>2029</v>
      </c>
      <c r="N427" s="33">
        <f t="shared" ref="N427" si="593">IF(Q$81="","",Q$81)</f>
        <v>2030</v>
      </c>
      <c r="O427" s="33">
        <f t="shared" ref="O427" si="594">IF(R$81="","",R$81)</f>
        <v>2031</v>
      </c>
      <c r="P427" s="33">
        <f t="shared" ref="P427" si="595">IF(S$81="","",S$81)</f>
        <v>2032</v>
      </c>
      <c r="Q427" s="33">
        <f t="shared" ref="Q427" si="596">IF(T$81="","",T$81)</f>
        <v>2033</v>
      </c>
      <c r="R427" s="33">
        <f t="shared" ref="R427" si="597">IF(U$81="","",U$81)</f>
        <v>2034</v>
      </c>
      <c r="S427" s="33" t="str">
        <f t="shared" ref="S427" si="598">IF(V$81="","",V$81)</f>
        <v/>
      </c>
      <c r="T427" s="33" t="str">
        <f t="shared" ref="T427" si="599">IF(W$81="","",W$81)</f>
        <v/>
      </c>
      <c r="U427" s="33" t="str">
        <f t="shared" ref="U427" si="600">IF(X$81="","",X$81)</f>
        <v/>
      </c>
      <c r="V427" s="33" t="str">
        <f t="shared" ref="V427" si="601">IF(Y$81="","",Y$81)</f>
        <v/>
      </c>
      <c r="W427" s="33" t="str">
        <f t="shared" ref="W427" si="602">IF(Z$81="","",Z$81)</f>
        <v/>
      </c>
      <c r="X427" s="33" t="str">
        <f t="shared" ref="X427" si="603">IF(AA$81="","",AA$81)</f>
        <v/>
      </c>
      <c r="Y427" s="33" t="str">
        <f t="shared" ref="Y427" si="604">IF(AB$81="","",AB$81)</f>
        <v/>
      </c>
      <c r="Z427" s="33" t="str">
        <f t="shared" ref="Z427" si="605">IF(AC$81="","",AC$81)</f>
        <v/>
      </c>
      <c r="AA427" s="33" t="str">
        <f t="shared" ref="AA427" si="606">IF(AD$81="","",AD$81)</f>
        <v/>
      </c>
      <c r="AB427" s="33" t="str">
        <f t="shared" ref="AB427" si="607">IF(AE$81="","",AE$81)</f>
        <v/>
      </c>
      <c r="AC427" s="33" t="str">
        <f t="shared" ref="AC427" si="608">IF(AF$81="","",AF$81)</f>
        <v/>
      </c>
      <c r="AD427" s="33" t="str">
        <f t="shared" ref="AD427" si="609">IF(AG$81="","",AG$81)</f>
        <v/>
      </c>
      <c r="AE427" s="33" t="str">
        <f t="shared" ref="AE427" si="610">IF(AH$81="","",AH$81)</f>
        <v/>
      </c>
      <c r="AF427" s="33" t="str">
        <f t="shared" ref="AF427" si="611">IF(AI$81="","",AI$81)</f>
        <v/>
      </c>
      <c r="AG427" s="33" t="str">
        <f t="shared" ref="AG427" si="612">IF(AJ$81="","",AJ$81)</f>
        <v/>
      </c>
    </row>
    <row r="428" spans="1:40" s="70" customFormat="1">
      <c r="A428" s="109">
        <v>1</v>
      </c>
      <c r="B428" s="10" t="s">
        <v>299</v>
      </c>
      <c r="C428" s="83" t="s">
        <v>1</v>
      </c>
      <c r="D428" s="287">
        <f t="shared" ref="D428:AG428" si="613">IF(G$80="","",IF(D$426="Faza oper.",D$368,0))</f>
        <v>0</v>
      </c>
      <c r="E428" s="287">
        <f t="shared" si="613"/>
        <v>0</v>
      </c>
      <c r="F428" s="287">
        <f t="shared" si="613"/>
        <v>0</v>
      </c>
      <c r="G428" s="287">
        <f t="shared" si="613"/>
        <v>0</v>
      </c>
      <c r="H428" s="287">
        <f t="shared" si="613"/>
        <v>0</v>
      </c>
      <c r="I428" s="287">
        <f t="shared" si="613"/>
        <v>0</v>
      </c>
      <c r="J428" s="287">
        <f t="shared" si="613"/>
        <v>0</v>
      </c>
      <c r="K428" s="287">
        <f t="shared" si="613"/>
        <v>0</v>
      </c>
      <c r="L428" s="287">
        <f t="shared" si="613"/>
        <v>0</v>
      </c>
      <c r="M428" s="287">
        <f t="shared" si="613"/>
        <v>0</v>
      </c>
      <c r="N428" s="287">
        <f t="shared" si="613"/>
        <v>0</v>
      </c>
      <c r="O428" s="287">
        <f t="shared" si="613"/>
        <v>0</v>
      </c>
      <c r="P428" s="287">
        <f t="shared" si="613"/>
        <v>0</v>
      </c>
      <c r="Q428" s="287">
        <f t="shared" si="613"/>
        <v>0</v>
      </c>
      <c r="R428" s="287">
        <f t="shared" si="613"/>
        <v>0</v>
      </c>
      <c r="S428" s="287" t="str">
        <f t="shared" si="613"/>
        <v/>
      </c>
      <c r="T428" s="287" t="str">
        <f t="shared" si="613"/>
        <v/>
      </c>
      <c r="U428" s="287" t="str">
        <f t="shared" si="613"/>
        <v/>
      </c>
      <c r="V428" s="287" t="str">
        <f t="shared" si="613"/>
        <v/>
      </c>
      <c r="W428" s="287" t="str">
        <f t="shared" si="613"/>
        <v/>
      </c>
      <c r="X428" s="287" t="str">
        <f t="shared" si="613"/>
        <v/>
      </c>
      <c r="Y428" s="287" t="str">
        <f t="shared" si="613"/>
        <v/>
      </c>
      <c r="Z428" s="287" t="str">
        <f t="shared" si="613"/>
        <v/>
      </c>
      <c r="AA428" s="287" t="str">
        <f t="shared" si="613"/>
        <v/>
      </c>
      <c r="AB428" s="287" t="str">
        <f t="shared" si="613"/>
        <v/>
      </c>
      <c r="AC428" s="287" t="str">
        <f t="shared" si="613"/>
        <v/>
      </c>
      <c r="AD428" s="287" t="str">
        <f t="shared" si="613"/>
        <v/>
      </c>
      <c r="AE428" s="287" t="str">
        <f t="shared" si="613"/>
        <v/>
      </c>
      <c r="AF428" s="287" t="str">
        <f t="shared" si="613"/>
        <v/>
      </c>
      <c r="AG428" s="287" t="str">
        <f t="shared" si="613"/>
        <v/>
      </c>
    </row>
    <row r="429" spans="1:40">
      <c r="A429" s="110">
        <v>2</v>
      </c>
      <c r="B429" s="24" t="s">
        <v>304</v>
      </c>
      <c r="C429" s="87" t="s">
        <v>1</v>
      </c>
      <c r="D429" s="291">
        <f t="shared" ref="D429:AG429" si="614">IF(G$80="","",IF(AND(D427&lt;&gt;"",E$427="")=TRUE,IF(D$428-D$430-D$432&gt;0,(D$428-D$430-D$432)/$D$38,0),0))</f>
        <v>0</v>
      </c>
      <c r="E429" s="291">
        <f t="shared" si="614"/>
        <v>0</v>
      </c>
      <c r="F429" s="291">
        <f t="shared" si="614"/>
        <v>0</v>
      </c>
      <c r="G429" s="291">
        <f t="shared" si="614"/>
        <v>0</v>
      </c>
      <c r="H429" s="291">
        <f t="shared" si="614"/>
        <v>0</v>
      </c>
      <c r="I429" s="291">
        <f t="shared" si="614"/>
        <v>0</v>
      </c>
      <c r="J429" s="291">
        <f t="shared" si="614"/>
        <v>0</v>
      </c>
      <c r="K429" s="291">
        <f t="shared" si="614"/>
        <v>0</v>
      </c>
      <c r="L429" s="291">
        <f t="shared" si="614"/>
        <v>0</v>
      </c>
      <c r="M429" s="291">
        <f t="shared" si="614"/>
        <v>0</v>
      </c>
      <c r="N429" s="291">
        <f t="shared" si="614"/>
        <v>0</v>
      </c>
      <c r="O429" s="291">
        <f t="shared" si="614"/>
        <v>0</v>
      </c>
      <c r="P429" s="291">
        <f t="shared" si="614"/>
        <v>0</v>
      </c>
      <c r="Q429" s="291">
        <f t="shared" si="614"/>
        <v>0</v>
      </c>
      <c r="R429" s="291">
        <f t="shared" si="614"/>
        <v>0</v>
      </c>
      <c r="S429" s="291" t="str">
        <f t="shared" si="614"/>
        <v/>
      </c>
      <c r="T429" s="291" t="str">
        <f t="shared" si="614"/>
        <v/>
      </c>
      <c r="U429" s="291" t="str">
        <f t="shared" si="614"/>
        <v/>
      </c>
      <c r="V429" s="291" t="str">
        <f t="shared" si="614"/>
        <v/>
      </c>
      <c r="W429" s="291" t="str">
        <f t="shared" si="614"/>
        <v/>
      </c>
      <c r="X429" s="291" t="str">
        <f t="shared" si="614"/>
        <v/>
      </c>
      <c r="Y429" s="291" t="str">
        <f t="shared" si="614"/>
        <v/>
      </c>
      <c r="Z429" s="291" t="str">
        <f t="shared" si="614"/>
        <v/>
      </c>
      <c r="AA429" s="291" t="str">
        <f t="shared" si="614"/>
        <v/>
      </c>
      <c r="AB429" s="291" t="str">
        <f t="shared" si="614"/>
        <v/>
      </c>
      <c r="AC429" s="291" t="str">
        <f t="shared" si="614"/>
        <v/>
      </c>
      <c r="AD429" s="291" t="str">
        <f t="shared" si="614"/>
        <v/>
      </c>
      <c r="AE429" s="291" t="str">
        <f t="shared" si="614"/>
        <v/>
      </c>
      <c r="AF429" s="291" t="str">
        <f t="shared" si="614"/>
        <v/>
      </c>
      <c r="AG429" s="291" t="str">
        <f t="shared" si="614"/>
        <v/>
      </c>
    </row>
    <row r="430" spans="1:40">
      <c r="A430" s="110">
        <v>3</v>
      </c>
      <c r="B430" s="24" t="s">
        <v>303</v>
      </c>
      <c r="C430" s="87" t="s">
        <v>1</v>
      </c>
      <c r="D430" s="291">
        <f t="shared" ref="D430:AG430" si="615">IF(G$80="","",IF(D$426="Faza oper.",SUM(D$241),0))</f>
        <v>0</v>
      </c>
      <c r="E430" s="291">
        <f t="shared" si="615"/>
        <v>0</v>
      </c>
      <c r="F430" s="291">
        <f t="shared" si="615"/>
        <v>14007.809999999998</v>
      </c>
      <c r="G430" s="291">
        <f t="shared" si="615"/>
        <v>14007.809999999998</v>
      </c>
      <c r="H430" s="291">
        <f t="shared" si="615"/>
        <v>14007.809999999998</v>
      </c>
      <c r="I430" s="291">
        <f t="shared" si="615"/>
        <v>14007.809999999998</v>
      </c>
      <c r="J430" s="291">
        <f t="shared" si="615"/>
        <v>18518.839999999997</v>
      </c>
      <c r="K430" s="291">
        <f t="shared" si="615"/>
        <v>14007.809999999998</v>
      </c>
      <c r="L430" s="291">
        <f t="shared" si="615"/>
        <v>14007.809999999998</v>
      </c>
      <c r="M430" s="291">
        <f t="shared" si="615"/>
        <v>14007.81</v>
      </c>
      <c r="N430" s="291">
        <f t="shared" si="615"/>
        <v>14007.81</v>
      </c>
      <c r="O430" s="291">
        <f t="shared" si="615"/>
        <v>18518.839999999997</v>
      </c>
      <c r="P430" s="291">
        <f t="shared" si="615"/>
        <v>14007.809999999998</v>
      </c>
      <c r="Q430" s="291">
        <f t="shared" si="615"/>
        <v>14007.809999999998</v>
      </c>
      <c r="R430" s="291">
        <f t="shared" si="615"/>
        <v>14007.809999999998</v>
      </c>
      <c r="S430" s="291" t="str">
        <f t="shared" si="615"/>
        <v/>
      </c>
      <c r="T430" s="291" t="str">
        <f t="shared" si="615"/>
        <v/>
      </c>
      <c r="U430" s="291" t="str">
        <f t="shared" si="615"/>
        <v/>
      </c>
      <c r="V430" s="291" t="str">
        <f t="shared" si="615"/>
        <v/>
      </c>
      <c r="W430" s="291" t="str">
        <f t="shared" si="615"/>
        <v/>
      </c>
      <c r="X430" s="291" t="str">
        <f t="shared" si="615"/>
        <v/>
      </c>
      <c r="Y430" s="291" t="str">
        <f t="shared" si="615"/>
        <v/>
      </c>
      <c r="Z430" s="291" t="str">
        <f t="shared" si="615"/>
        <v/>
      </c>
      <c r="AA430" s="291" t="str">
        <f t="shared" si="615"/>
        <v/>
      </c>
      <c r="AB430" s="291" t="str">
        <f t="shared" si="615"/>
        <v/>
      </c>
      <c r="AC430" s="291" t="str">
        <f t="shared" si="615"/>
        <v/>
      </c>
      <c r="AD430" s="291" t="str">
        <f t="shared" si="615"/>
        <v/>
      </c>
      <c r="AE430" s="291" t="str">
        <f t="shared" si="615"/>
        <v/>
      </c>
      <c r="AF430" s="291" t="str">
        <f t="shared" si="615"/>
        <v/>
      </c>
      <c r="AG430" s="291" t="str">
        <f t="shared" si="615"/>
        <v/>
      </c>
    </row>
    <row r="431" spans="1:40">
      <c r="A431" s="110">
        <v>4</v>
      </c>
      <c r="B431" s="24" t="s">
        <v>300</v>
      </c>
      <c r="C431" s="87" t="s">
        <v>1</v>
      </c>
      <c r="D431" s="291">
        <f>IF(G$80="","",IF(D$426="Faza inwest.",D$391,0))</f>
        <v>0</v>
      </c>
      <c r="E431" s="291">
        <f t="shared" ref="E431:AG431" si="616">IF(H$80="","",IF(E$426="Faza inwest.",E$391-D$391,0))</f>
        <v>0</v>
      </c>
      <c r="F431" s="291">
        <f t="shared" si="616"/>
        <v>0</v>
      </c>
      <c r="G431" s="291">
        <f t="shared" si="616"/>
        <v>0</v>
      </c>
      <c r="H431" s="291">
        <f t="shared" si="616"/>
        <v>0</v>
      </c>
      <c r="I431" s="291">
        <f t="shared" si="616"/>
        <v>0</v>
      </c>
      <c r="J431" s="291">
        <f t="shared" si="616"/>
        <v>0</v>
      </c>
      <c r="K431" s="291">
        <f t="shared" si="616"/>
        <v>0</v>
      </c>
      <c r="L431" s="291">
        <f t="shared" si="616"/>
        <v>0</v>
      </c>
      <c r="M431" s="291">
        <f t="shared" si="616"/>
        <v>0</v>
      </c>
      <c r="N431" s="291">
        <f t="shared" si="616"/>
        <v>0</v>
      </c>
      <c r="O431" s="291">
        <f t="shared" si="616"/>
        <v>0</v>
      </c>
      <c r="P431" s="291">
        <f t="shared" si="616"/>
        <v>0</v>
      </c>
      <c r="Q431" s="291">
        <f t="shared" si="616"/>
        <v>0</v>
      </c>
      <c r="R431" s="291">
        <f t="shared" si="616"/>
        <v>0</v>
      </c>
      <c r="S431" s="291" t="str">
        <f t="shared" si="616"/>
        <v/>
      </c>
      <c r="T431" s="291" t="str">
        <f t="shared" si="616"/>
        <v/>
      </c>
      <c r="U431" s="291" t="str">
        <f t="shared" si="616"/>
        <v/>
      </c>
      <c r="V431" s="291" t="str">
        <f t="shared" si="616"/>
        <v/>
      </c>
      <c r="W431" s="291" t="str">
        <f t="shared" si="616"/>
        <v/>
      </c>
      <c r="X431" s="291" t="str">
        <f t="shared" si="616"/>
        <v/>
      </c>
      <c r="Y431" s="291" t="str">
        <f t="shared" si="616"/>
        <v/>
      </c>
      <c r="Z431" s="291" t="str">
        <f t="shared" si="616"/>
        <v/>
      </c>
      <c r="AA431" s="291" t="str">
        <f t="shared" si="616"/>
        <v/>
      </c>
      <c r="AB431" s="291" t="str">
        <f t="shared" si="616"/>
        <v/>
      </c>
      <c r="AC431" s="291" t="str">
        <f t="shared" si="616"/>
        <v/>
      </c>
      <c r="AD431" s="291" t="str">
        <f t="shared" si="616"/>
        <v/>
      </c>
      <c r="AE431" s="291" t="str">
        <f t="shared" si="616"/>
        <v/>
      </c>
      <c r="AF431" s="291" t="str">
        <f t="shared" si="616"/>
        <v/>
      </c>
      <c r="AG431" s="291" t="str">
        <f t="shared" si="616"/>
        <v/>
      </c>
    </row>
    <row r="432" spans="1:40">
      <c r="A432" s="110">
        <v>5</v>
      </c>
      <c r="B432" s="24" t="s">
        <v>305</v>
      </c>
      <c r="C432" s="87" t="s">
        <v>1</v>
      </c>
      <c r="D432" s="291">
        <f t="shared" ref="D432:AG432" si="617">IF(G$80="","",IF(D$426="Faza oper.",D$186,0))</f>
        <v>0</v>
      </c>
      <c r="E432" s="291">
        <f t="shared" si="617"/>
        <v>0</v>
      </c>
      <c r="F432" s="291">
        <f t="shared" si="617"/>
        <v>0</v>
      </c>
      <c r="G432" s="291">
        <f t="shared" si="617"/>
        <v>0</v>
      </c>
      <c r="H432" s="291">
        <f t="shared" si="617"/>
        <v>0</v>
      </c>
      <c r="I432" s="291">
        <f t="shared" si="617"/>
        <v>0</v>
      </c>
      <c r="J432" s="291">
        <f t="shared" si="617"/>
        <v>14145</v>
      </c>
      <c r="K432" s="291">
        <f t="shared" si="617"/>
        <v>0</v>
      </c>
      <c r="L432" s="291">
        <f t="shared" si="617"/>
        <v>0</v>
      </c>
      <c r="M432" s="291">
        <f t="shared" si="617"/>
        <v>0</v>
      </c>
      <c r="N432" s="291">
        <f t="shared" si="617"/>
        <v>0</v>
      </c>
      <c r="O432" s="291">
        <f t="shared" si="617"/>
        <v>153750</v>
      </c>
      <c r="P432" s="291">
        <f t="shared" si="617"/>
        <v>0</v>
      </c>
      <c r="Q432" s="291">
        <f t="shared" si="617"/>
        <v>0</v>
      </c>
      <c r="R432" s="291">
        <f t="shared" si="617"/>
        <v>0</v>
      </c>
      <c r="S432" s="291" t="str">
        <f t="shared" si="617"/>
        <v/>
      </c>
      <c r="T432" s="291" t="str">
        <f t="shared" si="617"/>
        <v/>
      </c>
      <c r="U432" s="291" t="str">
        <f t="shared" si="617"/>
        <v/>
      </c>
      <c r="V432" s="291" t="str">
        <f t="shared" si="617"/>
        <v/>
      </c>
      <c r="W432" s="291" t="str">
        <f t="shared" si="617"/>
        <v/>
      </c>
      <c r="X432" s="291" t="str">
        <f t="shared" si="617"/>
        <v/>
      </c>
      <c r="Y432" s="291" t="str">
        <f t="shared" si="617"/>
        <v/>
      </c>
      <c r="Z432" s="291" t="str">
        <f t="shared" si="617"/>
        <v/>
      </c>
      <c r="AA432" s="291" t="str">
        <f t="shared" si="617"/>
        <v/>
      </c>
      <c r="AB432" s="291" t="str">
        <f t="shared" si="617"/>
        <v/>
      </c>
      <c r="AC432" s="291" t="str">
        <f t="shared" si="617"/>
        <v/>
      </c>
      <c r="AD432" s="291" t="str">
        <f t="shared" si="617"/>
        <v/>
      </c>
      <c r="AE432" s="291" t="str">
        <f t="shared" si="617"/>
        <v/>
      </c>
      <c r="AF432" s="291" t="str">
        <f t="shared" si="617"/>
        <v/>
      </c>
      <c r="AG432" s="291" t="str">
        <f t="shared" si="617"/>
        <v/>
      </c>
    </row>
    <row r="433" spans="1:40">
      <c r="A433" s="110">
        <v>6</v>
      </c>
      <c r="B433" s="24" t="s">
        <v>301</v>
      </c>
      <c r="C433" s="87" t="s">
        <v>1</v>
      </c>
      <c r="D433" s="291">
        <f>IF(G$80="","",IF(D$182="",0,D$182))</f>
        <v>47781.502500000002</v>
      </c>
      <c r="E433" s="291">
        <f t="shared" ref="E433:AG433" si="618">IF(H$80="","",IF(E$182="",0,E$182))</f>
        <v>1138365</v>
      </c>
      <c r="F433" s="291">
        <f t="shared" si="618"/>
        <v>0</v>
      </c>
      <c r="G433" s="291">
        <f t="shared" si="618"/>
        <v>0</v>
      </c>
      <c r="H433" s="291">
        <f t="shared" si="618"/>
        <v>0</v>
      </c>
      <c r="I433" s="291">
        <f t="shared" si="618"/>
        <v>0</v>
      </c>
      <c r="J433" s="291">
        <f t="shared" si="618"/>
        <v>0</v>
      </c>
      <c r="K433" s="291">
        <f t="shared" si="618"/>
        <v>0</v>
      </c>
      <c r="L433" s="291">
        <f t="shared" si="618"/>
        <v>0</v>
      </c>
      <c r="M433" s="291">
        <f t="shared" si="618"/>
        <v>0</v>
      </c>
      <c r="N433" s="291">
        <f t="shared" si="618"/>
        <v>0</v>
      </c>
      <c r="O433" s="291">
        <f t="shared" si="618"/>
        <v>0</v>
      </c>
      <c r="P433" s="291">
        <f t="shared" si="618"/>
        <v>0</v>
      </c>
      <c r="Q433" s="291">
        <f t="shared" si="618"/>
        <v>0</v>
      </c>
      <c r="R433" s="291">
        <f t="shared" si="618"/>
        <v>0</v>
      </c>
      <c r="S433" s="291" t="str">
        <f t="shared" si="618"/>
        <v/>
      </c>
      <c r="T433" s="291" t="str">
        <f t="shared" si="618"/>
        <v/>
      </c>
      <c r="U433" s="291" t="str">
        <f t="shared" si="618"/>
        <v/>
      </c>
      <c r="V433" s="291" t="str">
        <f t="shared" si="618"/>
        <v/>
      </c>
      <c r="W433" s="291" t="str">
        <f t="shared" si="618"/>
        <v/>
      </c>
      <c r="X433" s="291" t="str">
        <f t="shared" si="618"/>
        <v/>
      </c>
      <c r="Y433" s="291" t="str">
        <f t="shared" si="618"/>
        <v/>
      </c>
      <c r="Z433" s="291" t="str">
        <f t="shared" si="618"/>
        <v/>
      </c>
      <c r="AA433" s="291" t="str">
        <f t="shared" si="618"/>
        <v/>
      </c>
      <c r="AB433" s="291" t="str">
        <f t="shared" si="618"/>
        <v/>
      </c>
      <c r="AC433" s="291" t="str">
        <f t="shared" si="618"/>
        <v/>
      </c>
      <c r="AD433" s="291" t="str">
        <f t="shared" si="618"/>
        <v/>
      </c>
      <c r="AE433" s="291" t="str">
        <f t="shared" si="618"/>
        <v/>
      </c>
      <c r="AF433" s="291" t="str">
        <f t="shared" si="618"/>
        <v/>
      </c>
      <c r="AG433" s="291" t="str">
        <f t="shared" si="618"/>
        <v/>
      </c>
    </row>
    <row r="434" spans="1:40">
      <c r="A434" s="110">
        <v>7</v>
      </c>
      <c r="B434" s="24" t="s">
        <v>302</v>
      </c>
      <c r="C434" s="87" t="s">
        <v>1</v>
      </c>
      <c r="D434" s="291" t="str">
        <f>IF(G$80="","",D$196)</f>
        <v/>
      </c>
      <c r="E434" s="291" t="str">
        <f t="shared" ref="E434:AG434" si="619">IF(H$80="","",E$196)</f>
        <v/>
      </c>
      <c r="F434" s="291" t="str">
        <f t="shared" si="619"/>
        <v/>
      </c>
      <c r="G434" s="291" t="str">
        <f t="shared" si="619"/>
        <v/>
      </c>
      <c r="H434" s="291" t="str">
        <f t="shared" si="619"/>
        <v/>
      </c>
      <c r="I434" s="291" t="str">
        <f t="shared" si="619"/>
        <v/>
      </c>
      <c r="J434" s="291" t="str">
        <f t="shared" si="619"/>
        <v/>
      </c>
      <c r="K434" s="291" t="str">
        <f t="shared" si="619"/>
        <v/>
      </c>
      <c r="L434" s="291" t="str">
        <f t="shared" si="619"/>
        <v/>
      </c>
      <c r="M434" s="291" t="str">
        <f t="shared" si="619"/>
        <v/>
      </c>
      <c r="N434" s="291" t="str">
        <f t="shared" si="619"/>
        <v/>
      </c>
      <c r="O434" s="291" t="str">
        <f t="shared" si="619"/>
        <v/>
      </c>
      <c r="P434" s="291" t="str">
        <f t="shared" si="619"/>
        <v/>
      </c>
      <c r="Q434" s="291" t="str">
        <f t="shared" si="619"/>
        <v/>
      </c>
      <c r="R434" s="291" t="str">
        <f t="shared" si="619"/>
        <v/>
      </c>
      <c r="S434" s="291" t="str">
        <f t="shared" si="619"/>
        <v/>
      </c>
      <c r="T434" s="291" t="str">
        <f t="shared" si="619"/>
        <v/>
      </c>
      <c r="U434" s="291" t="str">
        <f t="shared" si="619"/>
        <v/>
      </c>
      <c r="V434" s="291" t="str">
        <f t="shared" si="619"/>
        <v/>
      </c>
      <c r="W434" s="291" t="str">
        <f t="shared" si="619"/>
        <v/>
      </c>
      <c r="X434" s="291" t="str">
        <f t="shared" si="619"/>
        <v/>
      </c>
      <c r="Y434" s="291" t="str">
        <f t="shared" si="619"/>
        <v/>
      </c>
      <c r="Z434" s="291" t="str">
        <f t="shared" si="619"/>
        <v/>
      </c>
      <c r="AA434" s="291" t="str">
        <f t="shared" si="619"/>
        <v/>
      </c>
      <c r="AB434" s="291" t="str">
        <f t="shared" si="619"/>
        <v/>
      </c>
      <c r="AC434" s="291" t="str">
        <f t="shared" si="619"/>
        <v/>
      </c>
      <c r="AD434" s="291" t="str">
        <f t="shared" si="619"/>
        <v/>
      </c>
      <c r="AE434" s="291" t="str">
        <f t="shared" si="619"/>
        <v/>
      </c>
      <c r="AF434" s="291" t="str">
        <f t="shared" si="619"/>
        <v/>
      </c>
      <c r="AG434" s="291" t="str">
        <f t="shared" si="619"/>
        <v/>
      </c>
    </row>
    <row r="435" spans="1:40">
      <c r="A435" s="110">
        <v>8</v>
      </c>
      <c r="B435" s="24" t="s">
        <v>306</v>
      </c>
      <c r="C435" s="87" t="s">
        <v>1</v>
      </c>
      <c r="D435" s="291" t="str">
        <f>IF(G$80="","",D$195)</f>
        <v/>
      </c>
      <c r="E435" s="291" t="str">
        <f t="shared" ref="E435:AG435" si="620">IF(H$80="","",E$195)</f>
        <v/>
      </c>
      <c r="F435" s="291" t="str">
        <f t="shared" si="620"/>
        <v/>
      </c>
      <c r="G435" s="291" t="str">
        <f t="shared" si="620"/>
        <v/>
      </c>
      <c r="H435" s="291" t="str">
        <f t="shared" si="620"/>
        <v/>
      </c>
      <c r="I435" s="291" t="str">
        <f t="shared" si="620"/>
        <v/>
      </c>
      <c r="J435" s="291" t="str">
        <f t="shared" si="620"/>
        <v/>
      </c>
      <c r="K435" s="291" t="str">
        <f t="shared" si="620"/>
        <v/>
      </c>
      <c r="L435" s="291" t="str">
        <f t="shared" si="620"/>
        <v/>
      </c>
      <c r="M435" s="291" t="str">
        <f t="shared" si="620"/>
        <v/>
      </c>
      <c r="N435" s="291" t="str">
        <f t="shared" si="620"/>
        <v/>
      </c>
      <c r="O435" s="291" t="str">
        <f t="shared" si="620"/>
        <v/>
      </c>
      <c r="P435" s="291" t="str">
        <f t="shared" si="620"/>
        <v/>
      </c>
      <c r="Q435" s="291" t="str">
        <f t="shared" si="620"/>
        <v/>
      </c>
      <c r="R435" s="291" t="str">
        <f t="shared" si="620"/>
        <v/>
      </c>
      <c r="S435" s="291" t="str">
        <f t="shared" si="620"/>
        <v/>
      </c>
      <c r="T435" s="291" t="str">
        <f t="shared" si="620"/>
        <v/>
      </c>
      <c r="U435" s="291" t="str">
        <f t="shared" si="620"/>
        <v/>
      </c>
      <c r="V435" s="291" t="str">
        <f t="shared" si="620"/>
        <v/>
      </c>
      <c r="W435" s="291" t="str">
        <f t="shared" si="620"/>
        <v/>
      </c>
      <c r="X435" s="291" t="str">
        <f t="shared" si="620"/>
        <v/>
      </c>
      <c r="Y435" s="291" t="str">
        <f t="shared" si="620"/>
        <v/>
      </c>
      <c r="Z435" s="291" t="str">
        <f t="shared" si="620"/>
        <v/>
      </c>
      <c r="AA435" s="291" t="str">
        <f t="shared" si="620"/>
        <v/>
      </c>
      <c r="AB435" s="291" t="str">
        <f t="shared" si="620"/>
        <v/>
      </c>
      <c r="AC435" s="291" t="str">
        <f t="shared" si="620"/>
        <v/>
      </c>
      <c r="AD435" s="291" t="str">
        <f t="shared" si="620"/>
        <v/>
      </c>
      <c r="AE435" s="291" t="str">
        <f t="shared" si="620"/>
        <v/>
      </c>
      <c r="AF435" s="291" t="str">
        <f t="shared" si="620"/>
        <v/>
      </c>
      <c r="AG435" s="291" t="str">
        <f t="shared" si="620"/>
        <v/>
      </c>
    </row>
    <row r="436" spans="1:40">
      <c r="A436" s="123">
        <v>9</v>
      </c>
      <c r="B436" s="27" t="s">
        <v>307</v>
      </c>
      <c r="C436" s="124" t="s">
        <v>1</v>
      </c>
      <c r="D436" s="288">
        <f t="shared" ref="D436:AG436" si="621">IF(G$80="","",IF(D$182="",0,(1-$D$423)*D$182))</f>
        <v>7167.2253750000018</v>
      </c>
      <c r="E436" s="288">
        <f t="shared" si="621"/>
        <v>170754.75000000003</v>
      </c>
      <c r="F436" s="288">
        <f t="shared" si="621"/>
        <v>0</v>
      </c>
      <c r="G436" s="288">
        <f t="shared" si="621"/>
        <v>0</v>
      </c>
      <c r="H436" s="288">
        <f t="shared" si="621"/>
        <v>0</v>
      </c>
      <c r="I436" s="288">
        <f t="shared" si="621"/>
        <v>0</v>
      </c>
      <c r="J436" s="288">
        <f t="shared" si="621"/>
        <v>0</v>
      </c>
      <c r="K436" s="288">
        <f t="shared" si="621"/>
        <v>0</v>
      </c>
      <c r="L436" s="288">
        <f t="shared" si="621"/>
        <v>0</v>
      </c>
      <c r="M436" s="288">
        <f t="shared" si="621"/>
        <v>0</v>
      </c>
      <c r="N436" s="288">
        <f t="shared" si="621"/>
        <v>0</v>
      </c>
      <c r="O436" s="288">
        <f t="shared" si="621"/>
        <v>0</v>
      </c>
      <c r="P436" s="288">
        <f t="shared" si="621"/>
        <v>0</v>
      </c>
      <c r="Q436" s="288">
        <f t="shared" si="621"/>
        <v>0</v>
      </c>
      <c r="R436" s="288">
        <f t="shared" si="621"/>
        <v>0</v>
      </c>
      <c r="S436" s="288" t="str">
        <f t="shared" si="621"/>
        <v/>
      </c>
      <c r="T436" s="288" t="str">
        <f t="shared" si="621"/>
        <v/>
      </c>
      <c r="U436" s="288" t="str">
        <f t="shared" si="621"/>
        <v/>
      </c>
      <c r="V436" s="288" t="str">
        <f t="shared" si="621"/>
        <v/>
      </c>
      <c r="W436" s="288" t="str">
        <f t="shared" si="621"/>
        <v/>
      </c>
      <c r="X436" s="288" t="str">
        <f t="shared" si="621"/>
        <v/>
      </c>
      <c r="Y436" s="288" t="str">
        <f t="shared" si="621"/>
        <v/>
      </c>
      <c r="Z436" s="288" t="str">
        <f t="shared" si="621"/>
        <v/>
      </c>
      <c r="AA436" s="288" t="str">
        <f t="shared" si="621"/>
        <v/>
      </c>
      <c r="AB436" s="288" t="str">
        <f t="shared" si="621"/>
        <v/>
      </c>
      <c r="AC436" s="288" t="str">
        <f t="shared" si="621"/>
        <v/>
      </c>
      <c r="AD436" s="288" t="str">
        <f t="shared" si="621"/>
        <v/>
      </c>
      <c r="AE436" s="288" t="str">
        <f t="shared" si="621"/>
        <v/>
      </c>
      <c r="AF436" s="288" t="str">
        <f t="shared" si="621"/>
        <v/>
      </c>
      <c r="AG436" s="288" t="str">
        <f t="shared" si="621"/>
        <v/>
      </c>
    </row>
    <row r="437" spans="1:40" s="308" customFormat="1" ht="20.399999999999999">
      <c r="A437" s="302">
        <v>10</v>
      </c>
      <c r="B437" s="303" t="s">
        <v>308</v>
      </c>
      <c r="C437" s="304" t="s">
        <v>1</v>
      </c>
      <c r="D437" s="305">
        <f>IF(G$80="","",SUM(D$428:D$429)-SUM(D$430:D$433))</f>
        <v>-47781.502500000002</v>
      </c>
      <c r="E437" s="305">
        <f t="shared" ref="E437:AG437" si="622">IF(H$80="","",SUM(E428:E429)-SUM(E430:E433))</f>
        <v>-1138365</v>
      </c>
      <c r="F437" s="305">
        <f t="shared" si="622"/>
        <v>-14007.809999999998</v>
      </c>
      <c r="G437" s="305">
        <f t="shared" si="622"/>
        <v>-14007.809999999998</v>
      </c>
      <c r="H437" s="305">
        <f t="shared" si="622"/>
        <v>-14007.809999999998</v>
      </c>
      <c r="I437" s="305">
        <f t="shared" si="622"/>
        <v>-14007.809999999998</v>
      </c>
      <c r="J437" s="305">
        <f t="shared" si="622"/>
        <v>-32663.839999999997</v>
      </c>
      <c r="K437" s="305">
        <f t="shared" si="622"/>
        <v>-14007.809999999998</v>
      </c>
      <c r="L437" s="305">
        <f t="shared" si="622"/>
        <v>-14007.809999999998</v>
      </c>
      <c r="M437" s="305">
        <f t="shared" si="622"/>
        <v>-14007.81</v>
      </c>
      <c r="N437" s="305">
        <f t="shared" si="622"/>
        <v>-14007.81</v>
      </c>
      <c r="O437" s="305">
        <f t="shared" si="622"/>
        <v>-172268.84</v>
      </c>
      <c r="P437" s="305">
        <f t="shared" si="622"/>
        <v>-14007.809999999998</v>
      </c>
      <c r="Q437" s="305">
        <f t="shared" si="622"/>
        <v>-14007.809999999998</v>
      </c>
      <c r="R437" s="305">
        <f t="shared" si="622"/>
        <v>-14007.809999999998</v>
      </c>
      <c r="S437" s="305" t="str">
        <f t="shared" si="622"/>
        <v/>
      </c>
      <c r="T437" s="305" t="str">
        <f t="shared" si="622"/>
        <v/>
      </c>
      <c r="U437" s="305" t="str">
        <f t="shared" si="622"/>
        <v/>
      </c>
      <c r="V437" s="305" t="str">
        <f t="shared" si="622"/>
        <v/>
      </c>
      <c r="W437" s="305" t="str">
        <f t="shared" si="622"/>
        <v/>
      </c>
      <c r="X437" s="305" t="str">
        <f t="shared" si="622"/>
        <v/>
      </c>
      <c r="Y437" s="305" t="str">
        <f t="shared" si="622"/>
        <v/>
      </c>
      <c r="Z437" s="305" t="str">
        <f t="shared" si="622"/>
        <v/>
      </c>
      <c r="AA437" s="305" t="str">
        <f t="shared" si="622"/>
        <v/>
      </c>
      <c r="AB437" s="305" t="str">
        <f t="shared" si="622"/>
        <v/>
      </c>
      <c r="AC437" s="305" t="str">
        <f t="shared" si="622"/>
        <v/>
      </c>
      <c r="AD437" s="305" t="str">
        <f t="shared" si="622"/>
        <v/>
      </c>
      <c r="AE437" s="305" t="str">
        <f t="shared" si="622"/>
        <v/>
      </c>
      <c r="AF437" s="305" t="str">
        <f t="shared" si="622"/>
        <v/>
      </c>
      <c r="AG437" s="305" t="str">
        <f t="shared" si="622"/>
        <v/>
      </c>
      <c r="AH437" s="306"/>
      <c r="AI437" s="306"/>
      <c r="AJ437" s="307"/>
      <c r="AN437" s="309"/>
    </row>
    <row r="438" spans="1:40" s="308" customFormat="1" ht="20.399999999999999">
      <c r="A438" s="157">
        <v>11</v>
      </c>
      <c r="B438" s="310" t="s">
        <v>311</v>
      </c>
      <c r="C438" s="311" t="s">
        <v>1</v>
      </c>
      <c r="D438" s="312">
        <f t="shared" ref="D438:AG438" si="623">IF(G$80="","",SUM(D$428:D$429)-SUM(D$430:D$432)-SUM(D$434:D$436))</f>
        <v>-7167.2253750000018</v>
      </c>
      <c r="E438" s="312">
        <f t="shared" si="623"/>
        <v>-170754.75000000003</v>
      </c>
      <c r="F438" s="312">
        <f t="shared" si="623"/>
        <v>-14007.809999999998</v>
      </c>
      <c r="G438" s="312">
        <f t="shared" si="623"/>
        <v>-14007.809999999998</v>
      </c>
      <c r="H438" s="312">
        <f t="shared" si="623"/>
        <v>-14007.809999999998</v>
      </c>
      <c r="I438" s="312">
        <f t="shared" si="623"/>
        <v>-14007.809999999998</v>
      </c>
      <c r="J438" s="312">
        <f t="shared" si="623"/>
        <v>-32663.839999999997</v>
      </c>
      <c r="K438" s="312">
        <f t="shared" si="623"/>
        <v>-14007.809999999998</v>
      </c>
      <c r="L438" s="312">
        <f t="shared" si="623"/>
        <v>-14007.809999999998</v>
      </c>
      <c r="M438" s="312">
        <f t="shared" si="623"/>
        <v>-14007.81</v>
      </c>
      <c r="N438" s="312">
        <f t="shared" si="623"/>
        <v>-14007.81</v>
      </c>
      <c r="O438" s="312">
        <f t="shared" si="623"/>
        <v>-172268.84</v>
      </c>
      <c r="P438" s="312">
        <f t="shared" si="623"/>
        <v>-14007.809999999998</v>
      </c>
      <c r="Q438" s="312">
        <f t="shared" si="623"/>
        <v>-14007.809999999998</v>
      </c>
      <c r="R438" s="312">
        <f t="shared" si="623"/>
        <v>-14007.809999999998</v>
      </c>
      <c r="S438" s="312" t="str">
        <f t="shared" si="623"/>
        <v/>
      </c>
      <c r="T438" s="312" t="str">
        <f t="shared" si="623"/>
        <v/>
      </c>
      <c r="U438" s="312" t="str">
        <f t="shared" si="623"/>
        <v/>
      </c>
      <c r="V438" s="312" t="str">
        <f t="shared" si="623"/>
        <v/>
      </c>
      <c r="W438" s="312" t="str">
        <f t="shared" si="623"/>
        <v/>
      </c>
      <c r="X438" s="312" t="str">
        <f t="shared" si="623"/>
        <v/>
      </c>
      <c r="Y438" s="312" t="str">
        <f t="shared" si="623"/>
        <v/>
      </c>
      <c r="Z438" s="312" t="str">
        <f t="shared" si="623"/>
        <v/>
      </c>
      <c r="AA438" s="312" t="str">
        <f t="shared" si="623"/>
        <v/>
      </c>
      <c r="AB438" s="312" t="str">
        <f t="shared" si="623"/>
        <v/>
      </c>
      <c r="AC438" s="312" t="str">
        <f t="shared" si="623"/>
        <v/>
      </c>
      <c r="AD438" s="312" t="str">
        <f t="shared" si="623"/>
        <v/>
      </c>
      <c r="AE438" s="312" t="str">
        <f t="shared" si="623"/>
        <v/>
      </c>
      <c r="AF438" s="312" t="str">
        <f t="shared" si="623"/>
        <v/>
      </c>
      <c r="AG438" s="312" t="str">
        <f t="shared" si="623"/>
        <v/>
      </c>
      <c r="AH438" s="306"/>
      <c r="AI438" s="306"/>
      <c r="AJ438" s="307"/>
      <c r="AN438" s="309"/>
    </row>
    <row r="439" spans="1:40" s="54" customFormat="1">
      <c r="A439" s="159">
        <v>10</v>
      </c>
      <c r="B439" s="299" t="s">
        <v>309</v>
      </c>
      <c r="C439" s="300" t="s">
        <v>1</v>
      </c>
      <c r="D439" s="301">
        <f t="shared" ref="D439:M440" si="624">IF(G$80="","",D437*D$73)</f>
        <v>-47781.502500000002</v>
      </c>
      <c r="E439" s="301">
        <f t="shared" si="624"/>
        <v>-1094581.7307692308</v>
      </c>
      <c r="F439" s="301">
        <f t="shared" si="624"/>
        <v>-12951.007766272185</v>
      </c>
      <c r="G439" s="301">
        <f t="shared" si="624"/>
        <v>-12452.892082954026</v>
      </c>
      <c r="H439" s="301">
        <f t="shared" si="624"/>
        <v>-11973.9346951481</v>
      </c>
      <c r="I439" s="301">
        <f t="shared" si="624"/>
        <v>-11513.398745334711</v>
      </c>
      <c r="J439" s="301">
        <f t="shared" si="624"/>
        <v>-25814.707218125361</v>
      </c>
      <c r="K439" s="301">
        <f t="shared" si="624"/>
        <v>-10644.784342949994</v>
      </c>
      <c r="L439" s="301">
        <f t="shared" si="624"/>
        <v>-10235.369560528838</v>
      </c>
      <c r="M439" s="301">
        <f t="shared" si="624"/>
        <v>-9841.7015005084959</v>
      </c>
      <c r="N439" s="301">
        <f t="shared" ref="N439:W440" si="625">IF(Q$80="","",N437*N$73)</f>
        <v>-9463.1745197197088</v>
      </c>
      <c r="O439" s="301">
        <f t="shared" si="625"/>
        <v>-111902.55356652355</v>
      </c>
      <c r="P439" s="301">
        <f t="shared" si="625"/>
        <v>-8749.2367970781306</v>
      </c>
      <c r="Q439" s="301">
        <f t="shared" si="625"/>
        <v>-8412.7276894982024</v>
      </c>
      <c r="R439" s="301">
        <f t="shared" si="625"/>
        <v>-8089.1612399021187</v>
      </c>
      <c r="S439" s="301" t="str">
        <f t="shared" si="625"/>
        <v/>
      </c>
      <c r="T439" s="301" t="str">
        <f t="shared" si="625"/>
        <v/>
      </c>
      <c r="U439" s="301" t="str">
        <f t="shared" si="625"/>
        <v/>
      </c>
      <c r="V439" s="301" t="str">
        <f t="shared" si="625"/>
        <v/>
      </c>
      <c r="W439" s="301" t="str">
        <f t="shared" si="625"/>
        <v/>
      </c>
      <c r="X439" s="301" t="str">
        <f t="shared" ref="X439:AG440" si="626">IF(AA$80="","",X437*X$73)</f>
        <v/>
      </c>
      <c r="Y439" s="301" t="str">
        <f t="shared" si="626"/>
        <v/>
      </c>
      <c r="Z439" s="301" t="str">
        <f t="shared" si="626"/>
        <v/>
      </c>
      <c r="AA439" s="301" t="str">
        <f t="shared" si="626"/>
        <v/>
      </c>
      <c r="AB439" s="301" t="str">
        <f t="shared" si="626"/>
        <v/>
      </c>
      <c r="AC439" s="301" t="str">
        <f t="shared" si="626"/>
        <v/>
      </c>
      <c r="AD439" s="301" t="str">
        <f t="shared" si="626"/>
        <v/>
      </c>
      <c r="AE439" s="301" t="str">
        <f t="shared" si="626"/>
        <v/>
      </c>
      <c r="AF439" s="301" t="str">
        <f t="shared" si="626"/>
        <v/>
      </c>
      <c r="AG439" s="301" t="str">
        <f t="shared" si="626"/>
        <v/>
      </c>
      <c r="AH439" s="296"/>
      <c r="AI439" s="296"/>
      <c r="AJ439" s="297"/>
      <c r="AN439" s="298"/>
    </row>
    <row r="440" spans="1:40" s="54" customFormat="1">
      <c r="A440" s="372">
        <v>11</v>
      </c>
      <c r="B440" s="422" t="s">
        <v>310</v>
      </c>
      <c r="C440" s="423" t="s">
        <v>1</v>
      </c>
      <c r="D440" s="424">
        <f t="shared" si="624"/>
        <v>-7167.2253750000018</v>
      </c>
      <c r="E440" s="424">
        <f t="shared" si="624"/>
        <v>-164187.25961538462</v>
      </c>
      <c r="F440" s="424">
        <f t="shared" si="624"/>
        <v>-12951.007766272185</v>
      </c>
      <c r="G440" s="424">
        <f t="shared" si="624"/>
        <v>-12452.892082954026</v>
      </c>
      <c r="H440" s="424">
        <f t="shared" si="624"/>
        <v>-11973.9346951481</v>
      </c>
      <c r="I440" s="424">
        <f t="shared" si="624"/>
        <v>-11513.398745334711</v>
      </c>
      <c r="J440" s="424">
        <f t="shared" si="624"/>
        <v>-25814.707218125361</v>
      </c>
      <c r="K440" s="424">
        <f t="shared" si="624"/>
        <v>-10644.784342949994</v>
      </c>
      <c r="L440" s="424">
        <f t="shared" si="624"/>
        <v>-10235.369560528838</v>
      </c>
      <c r="M440" s="424">
        <f t="shared" si="624"/>
        <v>-9841.7015005084959</v>
      </c>
      <c r="N440" s="424">
        <f t="shared" si="625"/>
        <v>-9463.1745197197088</v>
      </c>
      <c r="O440" s="424">
        <f t="shared" si="625"/>
        <v>-111902.55356652355</v>
      </c>
      <c r="P440" s="424">
        <f t="shared" si="625"/>
        <v>-8749.2367970781306</v>
      </c>
      <c r="Q440" s="424">
        <f t="shared" si="625"/>
        <v>-8412.7276894982024</v>
      </c>
      <c r="R440" s="424">
        <f t="shared" si="625"/>
        <v>-8089.1612399021187</v>
      </c>
      <c r="S440" s="424" t="str">
        <f t="shared" si="625"/>
        <v/>
      </c>
      <c r="T440" s="424" t="str">
        <f t="shared" si="625"/>
        <v/>
      </c>
      <c r="U440" s="424" t="str">
        <f t="shared" si="625"/>
        <v/>
      </c>
      <c r="V440" s="424" t="str">
        <f t="shared" si="625"/>
        <v/>
      </c>
      <c r="W440" s="424" t="str">
        <f t="shared" si="625"/>
        <v/>
      </c>
      <c r="X440" s="424" t="str">
        <f t="shared" si="626"/>
        <v/>
      </c>
      <c r="Y440" s="424" t="str">
        <f t="shared" si="626"/>
        <v/>
      </c>
      <c r="Z440" s="424" t="str">
        <f t="shared" si="626"/>
        <v/>
      </c>
      <c r="AA440" s="424" t="str">
        <f t="shared" si="626"/>
        <v/>
      </c>
      <c r="AB440" s="424" t="str">
        <f t="shared" si="626"/>
        <v/>
      </c>
      <c r="AC440" s="424" t="str">
        <f t="shared" si="626"/>
        <v/>
      </c>
      <c r="AD440" s="424" t="str">
        <f t="shared" si="626"/>
        <v/>
      </c>
      <c r="AE440" s="424" t="str">
        <f t="shared" si="626"/>
        <v/>
      </c>
      <c r="AF440" s="424" t="str">
        <f t="shared" si="626"/>
        <v/>
      </c>
      <c r="AG440" s="424" t="str">
        <f t="shared" si="626"/>
        <v/>
      </c>
      <c r="AH440" s="296"/>
      <c r="AI440" s="296"/>
      <c r="AJ440" s="297"/>
      <c r="AN440" s="298"/>
    </row>
    <row r="441" spans="1:40" s="396" customFormat="1" ht="19.5" customHeight="1">
      <c r="A441" s="395"/>
      <c r="B441" s="396" t="s">
        <v>297</v>
      </c>
    </row>
    <row r="442" spans="1:40">
      <c r="A442" s="418" t="s">
        <v>10</v>
      </c>
      <c r="B442" s="419" t="s">
        <v>278</v>
      </c>
      <c r="C442" s="348" t="s">
        <v>0</v>
      </c>
      <c r="D442" s="420" t="s">
        <v>261</v>
      </c>
    </row>
    <row r="443" spans="1:40">
      <c r="A443" s="109">
        <v>1</v>
      </c>
      <c r="B443" s="10" t="s">
        <v>316</v>
      </c>
      <c r="C443" s="83" t="s">
        <v>3</v>
      </c>
      <c r="D443" s="142">
        <f>SUM(D$439:AG$439)</f>
        <v>-1394407.882993774</v>
      </c>
    </row>
    <row r="444" spans="1:40">
      <c r="A444" s="123">
        <v>2</v>
      </c>
      <c r="B444" s="27" t="s">
        <v>317</v>
      </c>
      <c r="C444" s="124" t="s">
        <v>4</v>
      </c>
      <c r="D444" s="313" t="e">
        <f>IF(SUM($D$437:$AG$437)=0,"Brak wyniku",IRR(D$437:AG$437,4%))</f>
        <v>#NUM!</v>
      </c>
      <c r="F444" s="6" t="e">
        <f>IF(T(D444)="#liczba!","Brak wyniku",1)</f>
        <v>#NUM!</v>
      </c>
    </row>
    <row r="445" spans="1:40">
      <c r="A445" s="110">
        <v>3</v>
      </c>
      <c r="B445" s="24" t="s">
        <v>318</v>
      </c>
      <c r="C445" s="87" t="s">
        <v>3</v>
      </c>
      <c r="D445" s="143">
        <f>SUM(D$440:AG$440)</f>
        <v>-423399.13471492805</v>
      </c>
    </row>
    <row r="446" spans="1:40">
      <c r="A446" s="123">
        <v>4</v>
      </c>
      <c r="B446" s="27" t="s">
        <v>319</v>
      </c>
      <c r="C446" s="124" t="s">
        <v>4</v>
      </c>
      <c r="D446" s="313" t="e">
        <f>IF(SUM(D$438:AG$438)=0,"Brak wyniku",IRR(D$438:AG$438,4%))</f>
        <v>#NUM!</v>
      </c>
    </row>
    <row r="447" spans="1:40" ht="24" customHeight="1">
      <c r="A447" s="159">
        <v>5</v>
      </c>
      <c r="B447" s="299" t="s">
        <v>320</v>
      </c>
      <c r="C447" s="300" t="s">
        <v>80</v>
      </c>
      <c r="D447" s="425" t="str">
        <f>IF($D$443&lt;0,"Tak",IF($D$14="Tak", "Projekt objęty pomocą publiczną","Nie"))</f>
        <v>Tak</v>
      </c>
    </row>
    <row r="448" spans="1:40" s="374" customFormat="1" ht="24" customHeight="1">
      <c r="A448" s="373" t="s">
        <v>313</v>
      </c>
      <c r="B448" s="374" t="s">
        <v>314</v>
      </c>
      <c r="H448" s="400"/>
    </row>
    <row r="449" spans="1:40" s="396" customFormat="1" ht="19.5" customHeight="1">
      <c r="A449" s="395"/>
      <c r="B449" s="396" t="s">
        <v>315</v>
      </c>
    </row>
    <row r="450" spans="1:40" s="8" customFormat="1">
      <c r="A450" s="678" t="s">
        <v>10</v>
      </c>
      <c r="B450" s="680" t="s">
        <v>2</v>
      </c>
      <c r="C450" s="682" t="s">
        <v>0</v>
      </c>
      <c r="D450" s="385" t="str">
        <f t="shared" ref="D450" si="627">IF(G$80="","",G$80)</f>
        <v>Faza inwest.</v>
      </c>
      <c r="E450" s="385" t="str">
        <f t="shared" ref="E450" si="628">IF(H$80="","",H$80)</f>
        <v>Faza inwest.</v>
      </c>
      <c r="F450" s="385" t="str">
        <f t="shared" ref="F450" si="629">IF(I$80="","",I$80)</f>
        <v>Faza oper.</v>
      </c>
      <c r="G450" s="385" t="str">
        <f t="shared" ref="G450" si="630">IF(J$80="","",J$80)</f>
        <v>Faza oper.</v>
      </c>
      <c r="H450" s="385" t="str">
        <f t="shared" ref="H450" si="631">IF(K$80="","",K$80)</f>
        <v>Faza oper.</v>
      </c>
      <c r="I450" s="385" t="str">
        <f t="shared" ref="I450" si="632">IF(L$80="","",L$80)</f>
        <v>Faza oper.</v>
      </c>
      <c r="J450" s="385" t="str">
        <f t="shared" ref="J450" si="633">IF(M$80="","",M$80)</f>
        <v>Faza oper.</v>
      </c>
      <c r="K450" s="385" t="str">
        <f t="shared" ref="K450" si="634">IF(N$80="","",N$80)</f>
        <v>Faza oper.</v>
      </c>
      <c r="L450" s="385" t="str">
        <f t="shared" ref="L450" si="635">IF(O$80="","",O$80)</f>
        <v>Faza oper.</v>
      </c>
      <c r="M450" s="385" t="str">
        <f t="shared" ref="M450" si="636">IF(P$80="","",P$80)</f>
        <v>Faza oper.</v>
      </c>
      <c r="N450" s="385" t="str">
        <f t="shared" ref="N450" si="637">IF(Q$80="","",Q$80)</f>
        <v>Faza oper.</v>
      </c>
      <c r="O450" s="385" t="str">
        <f t="shared" ref="O450" si="638">IF(R$80="","",R$80)</f>
        <v>Faza oper.</v>
      </c>
      <c r="P450" s="385" t="str">
        <f t="shared" ref="P450" si="639">IF(S$80="","",S$80)</f>
        <v>Faza oper.</v>
      </c>
      <c r="Q450" s="385" t="str">
        <f t="shared" ref="Q450" si="640">IF(T$80="","",T$80)</f>
        <v>Faza oper.</v>
      </c>
      <c r="R450" s="385" t="str">
        <f t="shared" ref="R450" si="641">IF(U$80="","",U$80)</f>
        <v>Faza oper.</v>
      </c>
      <c r="S450" s="385" t="str">
        <f t="shared" ref="S450" si="642">IF(V$80="","",V$80)</f>
        <v/>
      </c>
      <c r="T450" s="385" t="str">
        <f t="shared" ref="T450" si="643">IF(W$80="","",W$80)</f>
        <v/>
      </c>
      <c r="U450" s="385" t="str">
        <f t="shared" ref="U450" si="644">IF(X$80="","",X$80)</f>
        <v/>
      </c>
      <c r="V450" s="385" t="str">
        <f t="shared" ref="V450" si="645">IF(Y$80="","",Y$80)</f>
        <v/>
      </c>
      <c r="W450" s="385" t="str">
        <f t="shared" ref="W450" si="646">IF(Z$80="","",Z$80)</f>
        <v/>
      </c>
      <c r="X450" s="385" t="str">
        <f t="shared" ref="X450" si="647">IF(AA$80="","",AA$80)</f>
        <v/>
      </c>
      <c r="Y450" s="385" t="str">
        <f t="shared" ref="Y450" si="648">IF(AB$80="","",AB$80)</f>
        <v/>
      </c>
      <c r="Z450" s="385" t="str">
        <f t="shared" ref="Z450" si="649">IF(AC$80="","",AC$80)</f>
        <v/>
      </c>
      <c r="AA450" s="385" t="str">
        <f t="shared" ref="AA450" si="650">IF(AD$80="","",AD$80)</f>
        <v/>
      </c>
      <c r="AB450" s="385" t="str">
        <f t="shared" ref="AB450" si="651">IF(AE$80="","",AE$80)</f>
        <v/>
      </c>
      <c r="AC450" s="385" t="str">
        <f t="shared" ref="AC450" si="652">IF(AF$80="","",AF$80)</f>
        <v/>
      </c>
      <c r="AD450" s="385" t="str">
        <f t="shared" ref="AD450" si="653">IF(AG$80="","",AG$80)</f>
        <v/>
      </c>
      <c r="AE450" s="385" t="str">
        <f t="shared" ref="AE450" si="654">IF(AH$80="","",AH$80)</f>
        <v/>
      </c>
      <c r="AF450" s="385" t="str">
        <f t="shared" ref="AF450" si="655">IF(AI$80="","",AI$80)</f>
        <v/>
      </c>
      <c r="AG450" s="385" t="str">
        <f t="shared" ref="AG450" si="656">IF(AJ$80="","",AJ$80)</f>
        <v/>
      </c>
    </row>
    <row r="451" spans="1:40" s="8" customFormat="1">
      <c r="A451" s="679"/>
      <c r="B451" s="681"/>
      <c r="C451" s="683"/>
      <c r="D451" s="33">
        <f t="shared" ref="D451" si="657">IF(G$81="","",G$81)</f>
        <v>2020</v>
      </c>
      <c r="E451" s="33">
        <f t="shared" ref="E451" si="658">IF(H$81="","",H$81)</f>
        <v>2021</v>
      </c>
      <c r="F451" s="33">
        <f t="shared" ref="F451" si="659">IF(I$81="","",I$81)</f>
        <v>2022</v>
      </c>
      <c r="G451" s="33">
        <f t="shared" ref="G451" si="660">IF(J$81="","",J$81)</f>
        <v>2023</v>
      </c>
      <c r="H451" s="33">
        <f t="shared" ref="H451" si="661">IF(K$81="","",K$81)</f>
        <v>2024</v>
      </c>
      <c r="I451" s="33">
        <f t="shared" ref="I451" si="662">IF(L$81="","",L$81)</f>
        <v>2025</v>
      </c>
      <c r="J451" s="33">
        <f t="shared" ref="J451" si="663">IF(M$81="","",M$81)</f>
        <v>2026</v>
      </c>
      <c r="K451" s="33">
        <f t="shared" ref="K451" si="664">IF(N$81="","",N$81)</f>
        <v>2027</v>
      </c>
      <c r="L451" s="33">
        <f t="shared" ref="L451" si="665">IF(O$81="","",O$81)</f>
        <v>2028</v>
      </c>
      <c r="M451" s="33">
        <f t="shared" ref="M451" si="666">IF(P$81="","",P$81)</f>
        <v>2029</v>
      </c>
      <c r="N451" s="33">
        <f t="shared" ref="N451" si="667">IF(Q$81="","",Q$81)</f>
        <v>2030</v>
      </c>
      <c r="O451" s="33">
        <f t="shared" ref="O451" si="668">IF(R$81="","",R$81)</f>
        <v>2031</v>
      </c>
      <c r="P451" s="33">
        <f t="shared" ref="P451" si="669">IF(S$81="","",S$81)</f>
        <v>2032</v>
      </c>
      <c r="Q451" s="33">
        <f t="shared" ref="Q451" si="670">IF(T$81="","",T$81)</f>
        <v>2033</v>
      </c>
      <c r="R451" s="33">
        <f t="shared" ref="R451" si="671">IF(U$81="","",U$81)</f>
        <v>2034</v>
      </c>
      <c r="S451" s="33" t="str">
        <f t="shared" ref="S451" si="672">IF(V$81="","",V$81)</f>
        <v/>
      </c>
      <c r="T451" s="33" t="str">
        <f t="shared" ref="T451" si="673">IF(W$81="","",W$81)</f>
        <v/>
      </c>
      <c r="U451" s="33" t="str">
        <f t="shared" ref="U451" si="674">IF(X$81="","",X$81)</f>
        <v/>
      </c>
      <c r="V451" s="33" t="str">
        <f t="shared" ref="V451" si="675">IF(Y$81="","",Y$81)</f>
        <v/>
      </c>
      <c r="W451" s="33" t="str">
        <f t="shared" ref="W451" si="676">IF(Z$81="","",Z$81)</f>
        <v/>
      </c>
      <c r="X451" s="33" t="str">
        <f t="shared" ref="X451" si="677">IF(AA$81="","",AA$81)</f>
        <v/>
      </c>
      <c r="Y451" s="33" t="str">
        <f t="shared" ref="Y451" si="678">IF(AB$81="","",AB$81)</f>
        <v/>
      </c>
      <c r="Z451" s="33" t="str">
        <f t="shared" ref="Z451" si="679">IF(AC$81="","",AC$81)</f>
        <v/>
      </c>
      <c r="AA451" s="33" t="str">
        <f t="shared" ref="AA451" si="680">IF(AD$81="","",AD$81)</f>
        <v/>
      </c>
      <c r="AB451" s="33" t="str">
        <f t="shared" ref="AB451" si="681">IF(AE$81="","",AE$81)</f>
        <v/>
      </c>
      <c r="AC451" s="33" t="str">
        <f t="shared" ref="AC451" si="682">IF(AF$81="","",AF$81)</f>
        <v/>
      </c>
      <c r="AD451" s="33" t="str">
        <f t="shared" ref="AD451" si="683">IF(AG$81="","",AG$81)</f>
        <v/>
      </c>
      <c r="AE451" s="33" t="str">
        <f t="shared" ref="AE451" si="684">IF(AH$81="","",AH$81)</f>
        <v/>
      </c>
      <c r="AF451" s="33" t="str">
        <f t="shared" ref="AF451" si="685">IF(AI$81="","",AI$81)</f>
        <v/>
      </c>
      <c r="AG451" s="33" t="str">
        <f t="shared" ref="AG451" si="686">IF(AJ$81="","",AJ$81)</f>
        <v/>
      </c>
    </row>
    <row r="452" spans="1:40">
      <c r="A452" s="38">
        <v>0</v>
      </c>
      <c r="B452" s="4" t="s">
        <v>23</v>
      </c>
      <c r="C452" s="17" t="s">
        <v>1</v>
      </c>
      <c r="D452" s="137">
        <v>0</v>
      </c>
      <c r="E452" s="137">
        <f>IF(H$80="","",D470)</f>
        <v>0</v>
      </c>
      <c r="F452" s="137">
        <f t="shared" ref="F452:AG452" si="687">IF(I$80="","",E470)</f>
        <v>0</v>
      </c>
      <c r="G452" s="137">
        <f t="shared" si="687"/>
        <v>0</v>
      </c>
      <c r="H452" s="137">
        <f t="shared" si="687"/>
        <v>0</v>
      </c>
      <c r="I452" s="137">
        <f t="shared" si="687"/>
        <v>0</v>
      </c>
      <c r="J452" s="137">
        <f t="shared" si="687"/>
        <v>0</v>
      </c>
      <c r="K452" s="137">
        <f t="shared" si="687"/>
        <v>0</v>
      </c>
      <c r="L452" s="137">
        <f t="shared" si="687"/>
        <v>0</v>
      </c>
      <c r="M452" s="137">
        <f t="shared" si="687"/>
        <v>0</v>
      </c>
      <c r="N452" s="137">
        <f t="shared" si="687"/>
        <v>0</v>
      </c>
      <c r="O452" s="137">
        <f t="shared" si="687"/>
        <v>0</v>
      </c>
      <c r="P452" s="137">
        <f t="shared" si="687"/>
        <v>0</v>
      </c>
      <c r="Q452" s="137">
        <f t="shared" si="687"/>
        <v>0</v>
      </c>
      <c r="R452" s="137">
        <f t="shared" si="687"/>
        <v>0</v>
      </c>
      <c r="S452" s="137" t="str">
        <f t="shared" si="687"/>
        <v/>
      </c>
      <c r="T452" s="137" t="str">
        <f t="shared" si="687"/>
        <v/>
      </c>
      <c r="U452" s="137" t="str">
        <f t="shared" si="687"/>
        <v/>
      </c>
      <c r="V452" s="137" t="str">
        <f t="shared" si="687"/>
        <v/>
      </c>
      <c r="W452" s="137" t="str">
        <f t="shared" si="687"/>
        <v/>
      </c>
      <c r="X452" s="137" t="str">
        <f t="shared" si="687"/>
        <v/>
      </c>
      <c r="Y452" s="137" t="str">
        <f t="shared" si="687"/>
        <v/>
      </c>
      <c r="Z452" s="137" t="str">
        <f t="shared" si="687"/>
        <v/>
      </c>
      <c r="AA452" s="137" t="str">
        <f t="shared" si="687"/>
        <v/>
      </c>
      <c r="AB452" s="137" t="str">
        <f t="shared" si="687"/>
        <v/>
      </c>
      <c r="AC452" s="137" t="str">
        <f t="shared" si="687"/>
        <v/>
      </c>
      <c r="AD452" s="137" t="str">
        <f t="shared" si="687"/>
        <v/>
      </c>
      <c r="AE452" s="137" t="str">
        <f t="shared" si="687"/>
        <v/>
      </c>
      <c r="AF452" s="137" t="str">
        <f t="shared" si="687"/>
        <v/>
      </c>
      <c r="AG452" s="137" t="str">
        <f t="shared" si="687"/>
        <v/>
      </c>
      <c r="AH452" s="5"/>
      <c r="AI452" s="5"/>
      <c r="AJ452" s="5"/>
      <c r="AN452" s="5"/>
    </row>
    <row r="453" spans="1:40">
      <c r="A453" s="57">
        <v>1</v>
      </c>
      <c r="B453" s="320" t="s">
        <v>24</v>
      </c>
      <c r="C453" s="56" t="s">
        <v>1</v>
      </c>
      <c r="D453" s="321">
        <f>IF(G$80="","",SUM(D454:D460))</f>
        <v>47781.502500000002</v>
      </c>
      <c r="E453" s="321">
        <f t="shared" ref="E453:AG453" si="688">IF(H$80="","",SUM(E454:E460))</f>
        <v>1138365</v>
      </c>
      <c r="F453" s="321">
        <f t="shared" si="688"/>
        <v>13470.519999999997</v>
      </c>
      <c r="G453" s="321">
        <f t="shared" si="688"/>
        <v>14007.809999999998</v>
      </c>
      <c r="H453" s="321">
        <f t="shared" si="688"/>
        <v>14007.809999999998</v>
      </c>
      <c r="I453" s="321">
        <f t="shared" si="688"/>
        <v>14007.809999999998</v>
      </c>
      <c r="J453" s="321">
        <f t="shared" si="688"/>
        <v>32490.819999999996</v>
      </c>
      <c r="K453" s="321">
        <f t="shared" si="688"/>
        <v>14180.829999999998</v>
      </c>
      <c r="L453" s="321">
        <f t="shared" si="688"/>
        <v>14007.809999999998</v>
      </c>
      <c r="M453" s="321">
        <f t="shared" si="688"/>
        <v>14007.81</v>
      </c>
      <c r="N453" s="321">
        <f t="shared" si="688"/>
        <v>14007.81</v>
      </c>
      <c r="O453" s="321">
        <f t="shared" si="688"/>
        <v>172095.82</v>
      </c>
      <c r="P453" s="321">
        <f t="shared" si="688"/>
        <v>14180.829999999998</v>
      </c>
      <c r="Q453" s="321">
        <f t="shared" si="688"/>
        <v>14007.809999999998</v>
      </c>
      <c r="R453" s="321">
        <f t="shared" si="688"/>
        <v>14007.809999999998</v>
      </c>
      <c r="S453" s="321" t="str">
        <f t="shared" si="688"/>
        <v/>
      </c>
      <c r="T453" s="321" t="str">
        <f t="shared" si="688"/>
        <v/>
      </c>
      <c r="U453" s="321" t="str">
        <f t="shared" si="688"/>
        <v/>
      </c>
      <c r="V453" s="321" t="str">
        <f t="shared" si="688"/>
        <v/>
      </c>
      <c r="W453" s="321" t="str">
        <f t="shared" si="688"/>
        <v/>
      </c>
      <c r="X453" s="321" t="str">
        <f t="shared" si="688"/>
        <v/>
      </c>
      <c r="Y453" s="321" t="str">
        <f t="shared" si="688"/>
        <v/>
      </c>
      <c r="Z453" s="321" t="str">
        <f t="shared" si="688"/>
        <v/>
      </c>
      <c r="AA453" s="321" t="str">
        <f t="shared" si="688"/>
        <v/>
      </c>
      <c r="AB453" s="321" t="str">
        <f t="shared" si="688"/>
        <v/>
      </c>
      <c r="AC453" s="321" t="str">
        <f t="shared" si="688"/>
        <v/>
      </c>
      <c r="AD453" s="321" t="str">
        <f t="shared" si="688"/>
        <v/>
      </c>
      <c r="AE453" s="321" t="str">
        <f t="shared" si="688"/>
        <v/>
      </c>
      <c r="AF453" s="321" t="str">
        <f t="shared" si="688"/>
        <v/>
      </c>
      <c r="AG453" s="321" t="str">
        <f t="shared" si="688"/>
        <v/>
      </c>
      <c r="AH453" s="5"/>
      <c r="AI453" s="5"/>
      <c r="AJ453" s="5"/>
      <c r="AN453" s="5"/>
    </row>
    <row r="454" spans="1:40">
      <c r="A454" s="40" t="s">
        <v>11</v>
      </c>
      <c r="B454" s="23" t="s">
        <v>323</v>
      </c>
      <c r="C454" s="35" t="s">
        <v>1</v>
      </c>
      <c r="D454" s="139">
        <f t="shared" ref="D454:AG454" si="689">IF(G$80="","",IF(D$182="",0,IF((1-$D$423)*D$182-SUM(D$455)&lt;0,0,(1-$D$423)*D$182-SUM(D$455))))</f>
        <v>7167.2253750000018</v>
      </c>
      <c r="E454" s="139">
        <f t="shared" si="689"/>
        <v>170754.75000000003</v>
      </c>
      <c r="F454" s="139">
        <f t="shared" si="689"/>
        <v>0</v>
      </c>
      <c r="G454" s="139">
        <f t="shared" si="689"/>
        <v>0</v>
      </c>
      <c r="H454" s="139">
        <f t="shared" si="689"/>
        <v>0</v>
      </c>
      <c r="I454" s="139">
        <f t="shared" si="689"/>
        <v>0</v>
      </c>
      <c r="J454" s="139">
        <f t="shared" si="689"/>
        <v>0</v>
      </c>
      <c r="K454" s="139">
        <f t="shared" si="689"/>
        <v>0</v>
      </c>
      <c r="L454" s="139">
        <f t="shared" si="689"/>
        <v>0</v>
      </c>
      <c r="M454" s="139">
        <f t="shared" si="689"/>
        <v>0</v>
      </c>
      <c r="N454" s="139">
        <f t="shared" si="689"/>
        <v>0</v>
      </c>
      <c r="O454" s="139">
        <f t="shared" si="689"/>
        <v>0</v>
      </c>
      <c r="P454" s="139">
        <f t="shared" si="689"/>
        <v>0</v>
      </c>
      <c r="Q454" s="139">
        <f t="shared" si="689"/>
        <v>0</v>
      </c>
      <c r="R454" s="139">
        <f t="shared" si="689"/>
        <v>0</v>
      </c>
      <c r="S454" s="139" t="str">
        <f t="shared" si="689"/>
        <v/>
      </c>
      <c r="T454" s="139" t="str">
        <f t="shared" si="689"/>
        <v/>
      </c>
      <c r="U454" s="139" t="str">
        <f t="shared" si="689"/>
        <v/>
      </c>
      <c r="V454" s="139" t="str">
        <f t="shared" si="689"/>
        <v/>
      </c>
      <c r="W454" s="139" t="str">
        <f t="shared" si="689"/>
        <v/>
      </c>
      <c r="X454" s="139" t="str">
        <f t="shared" si="689"/>
        <v/>
      </c>
      <c r="Y454" s="139" t="str">
        <f t="shared" si="689"/>
        <v/>
      </c>
      <c r="Z454" s="139" t="str">
        <f t="shared" si="689"/>
        <v/>
      </c>
      <c r="AA454" s="139" t="str">
        <f t="shared" si="689"/>
        <v/>
      </c>
      <c r="AB454" s="139" t="str">
        <f t="shared" si="689"/>
        <v/>
      </c>
      <c r="AC454" s="139" t="str">
        <f t="shared" si="689"/>
        <v/>
      </c>
      <c r="AD454" s="139" t="str">
        <f t="shared" si="689"/>
        <v/>
      </c>
      <c r="AE454" s="139" t="str">
        <f t="shared" si="689"/>
        <v/>
      </c>
      <c r="AF454" s="139" t="str">
        <f t="shared" si="689"/>
        <v/>
      </c>
      <c r="AG454" s="139" t="str">
        <f t="shared" si="689"/>
        <v/>
      </c>
      <c r="AH454" s="5"/>
      <c r="AI454" s="5"/>
      <c r="AJ454" s="5"/>
      <c r="AN454" s="5"/>
    </row>
    <row r="455" spans="1:40" s="18" customFormat="1">
      <c r="A455" s="40" t="s">
        <v>12</v>
      </c>
      <c r="B455" s="23" t="s">
        <v>25</v>
      </c>
      <c r="C455" s="35" t="s">
        <v>1</v>
      </c>
      <c r="D455" s="139" t="str">
        <f>IF(G$80="","",D$194)</f>
        <v/>
      </c>
      <c r="E455" s="139" t="str">
        <f t="shared" ref="E455:AG455" si="690">IF(H$80="","",E$194)</f>
        <v/>
      </c>
      <c r="F455" s="139" t="str">
        <f t="shared" si="690"/>
        <v/>
      </c>
      <c r="G455" s="139" t="str">
        <f t="shared" si="690"/>
        <v/>
      </c>
      <c r="H455" s="139" t="str">
        <f t="shared" si="690"/>
        <v/>
      </c>
      <c r="I455" s="139" t="str">
        <f t="shared" si="690"/>
        <v/>
      </c>
      <c r="J455" s="139" t="str">
        <f t="shared" si="690"/>
        <v/>
      </c>
      <c r="K455" s="139" t="str">
        <f t="shared" si="690"/>
        <v/>
      </c>
      <c r="L455" s="139" t="str">
        <f t="shared" si="690"/>
        <v/>
      </c>
      <c r="M455" s="139" t="str">
        <f t="shared" si="690"/>
        <v/>
      </c>
      <c r="N455" s="139" t="str">
        <f t="shared" si="690"/>
        <v/>
      </c>
      <c r="O455" s="139" t="str">
        <f t="shared" si="690"/>
        <v/>
      </c>
      <c r="P455" s="139" t="str">
        <f t="shared" si="690"/>
        <v/>
      </c>
      <c r="Q455" s="139" t="str">
        <f t="shared" si="690"/>
        <v/>
      </c>
      <c r="R455" s="139" t="str">
        <f t="shared" si="690"/>
        <v/>
      </c>
      <c r="S455" s="139" t="str">
        <f t="shared" si="690"/>
        <v/>
      </c>
      <c r="T455" s="139" t="str">
        <f t="shared" si="690"/>
        <v/>
      </c>
      <c r="U455" s="139" t="str">
        <f t="shared" si="690"/>
        <v/>
      </c>
      <c r="V455" s="139" t="str">
        <f t="shared" si="690"/>
        <v/>
      </c>
      <c r="W455" s="139" t="str">
        <f t="shared" si="690"/>
        <v/>
      </c>
      <c r="X455" s="139" t="str">
        <f t="shared" si="690"/>
        <v/>
      </c>
      <c r="Y455" s="139" t="str">
        <f t="shared" si="690"/>
        <v/>
      </c>
      <c r="Z455" s="139" t="str">
        <f t="shared" si="690"/>
        <v/>
      </c>
      <c r="AA455" s="139" t="str">
        <f t="shared" si="690"/>
        <v/>
      </c>
      <c r="AB455" s="139" t="str">
        <f t="shared" si="690"/>
        <v/>
      </c>
      <c r="AC455" s="139" t="str">
        <f t="shared" si="690"/>
        <v/>
      </c>
      <c r="AD455" s="139" t="str">
        <f t="shared" si="690"/>
        <v/>
      </c>
      <c r="AE455" s="139" t="str">
        <f t="shared" si="690"/>
        <v/>
      </c>
      <c r="AF455" s="139" t="str">
        <f t="shared" si="690"/>
        <v/>
      </c>
      <c r="AG455" s="139" t="str">
        <f t="shared" si="690"/>
        <v/>
      </c>
    </row>
    <row r="456" spans="1:40" s="18" customFormat="1">
      <c r="A456" s="40" t="s">
        <v>13</v>
      </c>
      <c r="B456" s="23" t="s">
        <v>324</v>
      </c>
      <c r="C456" s="35" t="s">
        <v>1</v>
      </c>
      <c r="D456" s="139">
        <f t="shared" ref="D456:AG456" si="691">IF(G$80="","",IF(D$182="",0,$D$423*D$182))</f>
        <v>40614.277125000001</v>
      </c>
      <c r="E456" s="139">
        <f t="shared" si="691"/>
        <v>967610.25</v>
      </c>
      <c r="F456" s="139">
        <f t="shared" si="691"/>
        <v>0</v>
      </c>
      <c r="G456" s="139">
        <f t="shared" si="691"/>
        <v>0</v>
      </c>
      <c r="H456" s="139">
        <f t="shared" si="691"/>
        <v>0</v>
      </c>
      <c r="I456" s="139">
        <f t="shared" si="691"/>
        <v>0</v>
      </c>
      <c r="J456" s="139">
        <f t="shared" si="691"/>
        <v>0</v>
      </c>
      <c r="K456" s="139">
        <f t="shared" si="691"/>
        <v>0</v>
      </c>
      <c r="L456" s="139">
        <f t="shared" si="691"/>
        <v>0</v>
      </c>
      <c r="M456" s="139">
        <f t="shared" si="691"/>
        <v>0</v>
      </c>
      <c r="N456" s="139">
        <f t="shared" si="691"/>
        <v>0</v>
      </c>
      <c r="O456" s="139">
        <f t="shared" si="691"/>
        <v>0</v>
      </c>
      <c r="P456" s="139">
        <f t="shared" si="691"/>
        <v>0</v>
      </c>
      <c r="Q456" s="139">
        <f t="shared" si="691"/>
        <v>0</v>
      </c>
      <c r="R456" s="139">
        <f t="shared" si="691"/>
        <v>0</v>
      </c>
      <c r="S456" s="139" t="str">
        <f t="shared" si="691"/>
        <v/>
      </c>
      <c r="T456" s="139" t="str">
        <f t="shared" si="691"/>
        <v/>
      </c>
      <c r="U456" s="139" t="str">
        <f t="shared" si="691"/>
        <v/>
      </c>
      <c r="V456" s="139" t="str">
        <f t="shared" si="691"/>
        <v/>
      </c>
      <c r="W456" s="139" t="str">
        <f t="shared" si="691"/>
        <v/>
      </c>
      <c r="X456" s="139" t="str">
        <f t="shared" si="691"/>
        <v/>
      </c>
      <c r="Y456" s="139" t="str">
        <f t="shared" si="691"/>
        <v/>
      </c>
      <c r="Z456" s="139" t="str">
        <f t="shared" si="691"/>
        <v/>
      </c>
      <c r="AA456" s="139" t="str">
        <f t="shared" si="691"/>
        <v/>
      </c>
      <c r="AB456" s="139" t="str">
        <f t="shared" si="691"/>
        <v/>
      </c>
      <c r="AC456" s="139" t="str">
        <f t="shared" si="691"/>
        <v/>
      </c>
      <c r="AD456" s="139" t="str">
        <f t="shared" si="691"/>
        <v/>
      </c>
      <c r="AE456" s="139" t="str">
        <f t="shared" si="691"/>
        <v/>
      </c>
      <c r="AF456" s="139" t="str">
        <f t="shared" si="691"/>
        <v/>
      </c>
      <c r="AG456" s="139" t="str">
        <f t="shared" si="691"/>
        <v/>
      </c>
    </row>
    <row r="457" spans="1:40" s="18" customFormat="1" ht="20.399999999999999">
      <c r="A457" s="40" t="s">
        <v>14</v>
      </c>
      <c r="B457" s="23" t="s">
        <v>325</v>
      </c>
      <c r="C457" s="35" t="s">
        <v>1</v>
      </c>
      <c r="D457" s="139">
        <f>IF(G$80="","",D$369)</f>
        <v>0</v>
      </c>
      <c r="E457" s="139">
        <f t="shared" ref="E457:AG457" si="692">IF(H$80="","",E$369)</f>
        <v>0</v>
      </c>
      <c r="F457" s="139">
        <f t="shared" si="692"/>
        <v>0</v>
      </c>
      <c r="G457" s="139">
        <f t="shared" si="692"/>
        <v>0</v>
      </c>
      <c r="H457" s="139">
        <f t="shared" si="692"/>
        <v>0</v>
      </c>
      <c r="I457" s="139">
        <f t="shared" si="692"/>
        <v>0</v>
      </c>
      <c r="J457" s="139">
        <f t="shared" si="692"/>
        <v>0</v>
      </c>
      <c r="K457" s="139">
        <f t="shared" si="692"/>
        <v>0</v>
      </c>
      <c r="L457" s="139">
        <f t="shared" si="692"/>
        <v>0</v>
      </c>
      <c r="M457" s="139">
        <f t="shared" si="692"/>
        <v>0</v>
      </c>
      <c r="N457" s="139">
        <f t="shared" si="692"/>
        <v>0</v>
      </c>
      <c r="O457" s="139">
        <f t="shared" si="692"/>
        <v>0</v>
      </c>
      <c r="P457" s="139">
        <f t="shared" si="692"/>
        <v>0</v>
      </c>
      <c r="Q457" s="139">
        <f t="shared" si="692"/>
        <v>0</v>
      </c>
      <c r="R457" s="139">
        <f t="shared" si="692"/>
        <v>0</v>
      </c>
      <c r="S457" s="139" t="str">
        <f t="shared" si="692"/>
        <v/>
      </c>
      <c r="T457" s="139" t="str">
        <f t="shared" si="692"/>
        <v/>
      </c>
      <c r="U457" s="139" t="str">
        <f t="shared" si="692"/>
        <v/>
      </c>
      <c r="V457" s="139" t="str">
        <f t="shared" si="692"/>
        <v/>
      </c>
      <c r="W457" s="139" t="str">
        <f t="shared" si="692"/>
        <v/>
      </c>
      <c r="X457" s="139" t="str">
        <f t="shared" si="692"/>
        <v/>
      </c>
      <c r="Y457" s="139" t="str">
        <f t="shared" si="692"/>
        <v/>
      </c>
      <c r="Z457" s="139" t="str">
        <f t="shared" si="692"/>
        <v/>
      </c>
      <c r="AA457" s="139" t="str">
        <f t="shared" si="692"/>
        <v/>
      </c>
      <c r="AB457" s="139" t="str">
        <f t="shared" si="692"/>
        <v/>
      </c>
      <c r="AC457" s="139" t="str">
        <f t="shared" si="692"/>
        <v/>
      </c>
      <c r="AD457" s="139" t="str">
        <f t="shared" si="692"/>
        <v/>
      </c>
      <c r="AE457" s="139" t="str">
        <f t="shared" si="692"/>
        <v/>
      </c>
      <c r="AF457" s="139" t="str">
        <f t="shared" si="692"/>
        <v/>
      </c>
      <c r="AG457" s="139" t="str">
        <f t="shared" si="692"/>
        <v/>
      </c>
    </row>
    <row r="458" spans="1:40" s="18" customFormat="1">
      <c r="A458" s="40" t="s">
        <v>15</v>
      </c>
      <c r="B458" s="23" t="s">
        <v>326</v>
      </c>
      <c r="C458" s="35" t="s">
        <v>1</v>
      </c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</row>
    <row r="459" spans="1:40" s="18" customFormat="1">
      <c r="A459" s="40" t="s">
        <v>16</v>
      </c>
      <c r="B459" s="23" t="s">
        <v>327</v>
      </c>
      <c r="C459" s="35" t="s">
        <v>1</v>
      </c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</row>
    <row r="460" spans="1:40" s="18" customFormat="1" ht="20.399999999999999">
      <c r="A460" s="41" t="s">
        <v>17</v>
      </c>
      <c r="B460" s="25" t="s">
        <v>328</v>
      </c>
      <c r="C460" s="140" t="s">
        <v>1</v>
      </c>
      <c r="D460" s="141">
        <f>IF(G$80="","",SUM(D$310,D$327))</f>
        <v>0</v>
      </c>
      <c r="E460" s="141">
        <f t="shared" ref="E460:AG460" si="693">IF(H$80="","",SUM(E$310,E$327))</f>
        <v>0</v>
      </c>
      <c r="F460" s="141">
        <f t="shared" si="693"/>
        <v>13470.519999999997</v>
      </c>
      <c r="G460" s="141">
        <f t="shared" si="693"/>
        <v>14007.809999999998</v>
      </c>
      <c r="H460" s="141">
        <f t="shared" si="693"/>
        <v>14007.809999999998</v>
      </c>
      <c r="I460" s="141">
        <f t="shared" si="693"/>
        <v>14007.809999999998</v>
      </c>
      <c r="J460" s="141">
        <f t="shared" si="693"/>
        <v>32490.819999999996</v>
      </c>
      <c r="K460" s="141">
        <f t="shared" si="693"/>
        <v>14180.829999999998</v>
      </c>
      <c r="L460" s="141">
        <f t="shared" si="693"/>
        <v>14007.809999999998</v>
      </c>
      <c r="M460" s="141">
        <f t="shared" si="693"/>
        <v>14007.81</v>
      </c>
      <c r="N460" s="141">
        <f t="shared" si="693"/>
        <v>14007.81</v>
      </c>
      <c r="O460" s="141">
        <f t="shared" si="693"/>
        <v>172095.82</v>
      </c>
      <c r="P460" s="141">
        <f t="shared" si="693"/>
        <v>14180.829999999998</v>
      </c>
      <c r="Q460" s="141">
        <f t="shared" si="693"/>
        <v>14007.809999999998</v>
      </c>
      <c r="R460" s="141">
        <f t="shared" si="693"/>
        <v>14007.809999999998</v>
      </c>
      <c r="S460" s="141" t="str">
        <f t="shared" si="693"/>
        <v/>
      </c>
      <c r="T460" s="141" t="str">
        <f t="shared" si="693"/>
        <v/>
      </c>
      <c r="U460" s="141" t="str">
        <f t="shared" si="693"/>
        <v/>
      </c>
      <c r="V460" s="141" t="str">
        <f t="shared" si="693"/>
        <v/>
      </c>
      <c r="W460" s="141" t="str">
        <f t="shared" si="693"/>
        <v/>
      </c>
      <c r="X460" s="141" t="str">
        <f t="shared" si="693"/>
        <v/>
      </c>
      <c r="Y460" s="141" t="str">
        <f t="shared" si="693"/>
        <v/>
      </c>
      <c r="Z460" s="141" t="str">
        <f t="shared" si="693"/>
        <v/>
      </c>
      <c r="AA460" s="141" t="str">
        <f t="shared" si="693"/>
        <v/>
      </c>
      <c r="AB460" s="141" t="str">
        <f t="shared" si="693"/>
        <v/>
      </c>
      <c r="AC460" s="141" t="str">
        <f t="shared" si="693"/>
        <v/>
      </c>
      <c r="AD460" s="141" t="str">
        <f t="shared" si="693"/>
        <v/>
      </c>
      <c r="AE460" s="141" t="str">
        <f t="shared" si="693"/>
        <v/>
      </c>
      <c r="AF460" s="141" t="str">
        <f t="shared" si="693"/>
        <v/>
      </c>
      <c r="AG460" s="141" t="str">
        <f t="shared" si="693"/>
        <v/>
      </c>
    </row>
    <row r="461" spans="1:40" s="18" customFormat="1">
      <c r="A461" s="57">
        <v>2</v>
      </c>
      <c r="B461" s="320" t="s">
        <v>28</v>
      </c>
      <c r="C461" s="56" t="s">
        <v>1</v>
      </c>
      <c r="D461" s="321">
        <f>IF(G$80="","",SUM(D462:D468))</f>
        <v>47781.502500000002</v>
      </c>
      <c r="E461" s="321">
        <f t="shared" ref="E461:AG461" si="694">IF(H$80="","",SUM(E462:E468))</f>
        <v>1138365</v>
      </c>
      <c r="F461" s="321">
        <f t="shared" si="694"/>
        <v>13470.519999999997</v>
      </c>
      <c r="G461" s="321">
        <f t="shared" si="694"/>
        <v>14007.809999999998</v>
      </c>
      <c r="H461" s="321">
        <f t="shared" si="694"/>
        <v>14007.809999999998</v>
      </c>
      <c r="I461" s="321">
        <f t="shared" si="694"/>
        <v>14007.809999999998</v>
      </c>
      <c r="J461" s="321">
        <f t="shared" si="694"/>
        <v>32490.819999999996</v>
      </c>
      <c r="K461" s="321">
        <f t="shared" si="694"/>
        <v>14180.829999999998</v>
      </c>
      <c r="L461" s="321">
        <f t="shared" si="694"/>
        <v>14007.809999999998</v>
      </c>
      <c r="M461" s="321">
        <f t="shared" si="694"/>
        <v>14007.81</v>
      </c>
      <c r="N461" s="321">
        <f t="shared" si="694"/>
        <v>14007.81</v>
      </c>
      <c r="O461" s="321">
        <f t="shared" si="694"/>
        <v>172095.82</v>
      </c>
      <c r="P461" s="321">
        <f t="shared" si="694"/>
        <v>14180.829999999998</v>
      </c>
      <c r="Q461" s="321">
        <f t="shared" si="694"/>
        <v>14007.809999999998</v>
      </c>
      <c r="R461" s="321">
        <f t="shared" si="694"/>
        <v>14007.809999999998</v>
      </c>
      <c r="S461" s="321" t="str">
        <f t="shared" si="694"/>
        <v/>
      </c>
      <c r="T461" s="321" t="str">
        <f t="shared" si="694"/>
        <v/>
      </c>
      <c r="U461" s="321" t="str">
        <f t="shared" si="694"/>
        <v/>
      </c>
      <c r="V461" s="321" t="str">
        <f t="shared" si="694"/>
        <v/>
      </c>
      <c r="W461" s="321" t="str">
        <f t="shared" si="694"/>
        <v/>
      </c>
      <c r="X461" s="321" t="str">
        <f t="shared" si="694"/>
        <v/>
      </c>
      <c r="Y461" s="321" t="str">
        <f t="shared" si="694"/>
        <v/>
      </c>
      <c r="Z461" s="321" t="str">
        <f t="shared" si="694"/>
        <v/>
      </c>
      <c r="AA461" s="321" t="str">
        <f t="shared" si="694"/>
        <v/>
      </c>
      <c r="AB461" s="321" t="str">
        <f t="shared" si="694"/>
        <v/>
      </c>
      <c r="AC461" s="321" t="str">
        <f t="shared" si="694"/>
        <v/>
      </c>
      <c r="AD461" s="321" t="str">
        <f t="shared" si="694"/>
        <v/>
      </c>
      <c r="AE461" s="321" t="str">
        <f t="shared" si="694"/>
        <v/>
      </c>
      <c r="AF461" s="321" t="str">
        <f t="shared" si="694"/>
        <v/>
      </c>
      <c r="AG461" s="321" t="str">
        <f t="shared" si="694"/>
        <v/>
      </c>
    </row>
    <row r="462" spans="1:40" s="18" customFormat="1">
      <c r="A462" s="40" t="s">
        <v>35</v>
      </c>
      <c r="B462" s="23" t="s">
        <v>301</v>
      </c>
      <c r="C462" s="35" t="s">
        <v>1</v>
      </c>
      <c r="D462" s="139">
        <f>IF(G$80="","",IF(D$182="",0,D$182))</f>
        <v>47781.502500000002</v>
      </c>
      <c r="E462" s="139">
        <f t="shared" ref="E462:AG462" si="695">IF(H$80="","",IF(E$182="",0,E$182))</f>
        <v>1138365</v>
      </c>
      <c r="F462" s="139">
        <f t="shared" si="695"/>
        <v>0</v>
      </c>
      <c r="G462" s="139">
        <f t="shared" si="695"/>
        <v>0</v>
      </c>
      <c r="H462" s="139">
        <f t="shared" si="695"/>
        <v>0</v>
      </c>
      <c r="I462" s="139">
        <f t="shared" si="695"/>
        <v>0</v>
      </c>
      <c r="J462" s="139">
        <f t="shared" si="695"/>
        <v>0</v>
      </c>
      <c r="K462" s="139">
        <f t="shared" si="695"/>
        <v>0</v>
      </c>
      <c r="L462" s="139">
        <f t="shared" si="695"/>
        <v>0</v>
      </c>
      <c r="M462" s="139">
        <f t="shared" si="695"/>
        <v>0</v>
      </c>
      <c r="N462" s="139">
        <f t="shared" si="695"/>
        <v>0</v>
      </c>
      <c r="O462" s="139">
        <f t="shared" si="695"/>
        <v>0</v>
      </c>
      <c r="P462" s="139">
        <f t="shared" si="695"/>
        <v>0</v>
      </c>
      <c r="Q462" s="139">
        <f t="shared" si="695"/>
        <v>0</v>
      </c>
      <c r="R462" s="139">
        <f t="shared" si="695"/>
        <v>0</v>
      </c>
      <c r="S462" s="139" t="str">
        <f t="shared" si="695"/>
        <v/>
      </c>
      <c r="T462" s="139" t="str">
        <f t="shared" si="695"/>
        <v/>
      </c>
      <c r="U462" s="139" t="str">
        <f t="shared" si="695"/>
        <v/>
      </c>
      <c r="V462" s="139" t="str">
        <f t="shared" si="695"/>
        <v/>
      </c>
      <c r="W462" s="139" t="str">
        <f t="shared" si="695"/>
        <v/>
      </c>
      <c r="X462" s="139" t="str">
        <f t="shared" si="695"/>
        <v/>
      </c>
      <c r="Y462" s="139" t="str">
        <f t="shared" si="695"/>
        <v/>
      </c>
      <c r="Z462" s="139" t="str">
        <f t="shared" si="695"/>
        <v/>
      </c>
      <c r="AA462" s="139" t="str">
        <f t="shared" si="695"/>
        <v/>
      </c>
      <c r="AB462" s="139" t="str">
        <f t="shared" si="695"/>
        <v/>
      </c>
      <c r="AC462" s="139" t="str">
        <f t="shared" si="695"/>
        <v/>
      </c>
      <c r="AD462" s="139" t="str">
        <f t="shared" si="695"/>
        <v/>
      </c>
      <c r="AE462" s="139" t="str">
        <f t="shared" si="695"/>
        <v/>
      </c>
      <c r="AF462" s="139" t="str">
        <f t="shared" si="695"/>
        <v/>
      </c>
      <c r="AG462" s="139" t="str">
        <f t="shared" si="695"/>
        <v/>
      </c>
    </row>
    <row r="463" spans="1:40" s="18" customFormat="1" ht="20.399999999999999">
      <c r="A463" s="40" t="s">
        <v>36</v>
      </c>
      <c r="B463" s="23" t="s">
        <v>329</v>
      </c>
      <c r="C463" s="35" t="s">
        <v>1</v>
      </c>
      <c r="D463" s="139">
        <f>IF(G$80="","",SUM(D$241,D$186))</f>
        <v>0</v>
      </c>
      <c r="E463" s="139">
        <f t="shared" ref="E463:AG463" si="696">IF(H$80="","",SUM(E$241,E$186))</f>
        <v>0</v>
      </c>
      <c r="F463" s="139">
        <f t="shared" si="696"/>
        <v>14007.809999999998</v>
      </c>
      <c r="G463" s="139">
        <f t="shared" si="696"/>
        <v>14007.809999999998</v>
      </c>
      <c r="H463" s="139">
        <f t="shared" si="696"/>
        <v>14007.809999999998</v>
      </c>
      <c r="I463" s="139">
        <f t="shared" si="696"/>
        <v>14007.809999999998</v>
      </c>
      <c r="J463" s="139">
        <f t="shared" si="696"/>
        <v>32663.839999999997</v>
      </c>
      <c r="K463" s="139">
        <f t="shared" si="696"/>
        <v>14007.809999999998</v>
      </c>
      <c r="L463" s="139">
        <f t="shared" si="696"/>
        <v>14007.809999999998</v>
      </c>
      <c r="M463" s="139">
        <f t="shared" si="696"/>
        <v>14007.81</v>
      </c>
      <c r="N463" s="139">
        <f t="shared" si="696"/>
        <v>14007.81</v>
      </c>
      <c r="O463" s="139">
        <f t="shared" si="696"/>
        <v>172268.84</v>
      </c>
      <c r="P463" s="139">
        <f t="shared" si="696"/>
        <v>14007.809999999998</v>
      </c>
      <c r="Q463" s="139">
        <f t="shared" si="696"/>
        <v>14007.809999999998</v>
      </c>
      <c r="R463" s="139">
        <f t="shared" si="696"/>
        <v>14007.809999999998</v>
      </c>
      <c r="S463" s="139" t="str">
        <f t="shared" si="696"/>
        <v/>
      </c>
      <c r="T463" s="139" t="str">
        <f t="shared" si="696"/>
        <v/>
      </c>
      <c r="U463" s="139" t="str">
        <f t="shared" si="696"/>
        <v/>
      </c>
      <c r="V463" s="139" t="str">
        <f t="shared" si="696"/>
        <v/>
      </c>
      <c r="W463" s="139" t="str">
        <f t="shared" si="696"/>
        <v/>
      </c>
      <c r="X463" s="139" t="str">
        <f t="shared" si="696"/>
        <v/>
      </c>
      <c r="Y463" s="139" t="str">
        <f t="shared" si="696"/>
        <v/>
      </c>
      <c r="Z463" s="139" t="str">
        <f t="shared" si="696"/>
        <v/>
      </c>
      <c r="AA463" s="139" t="str">
        <f t="shared" si="696"/>
        <v/>
      </c>
      <c r="AB463" s="139" t="str">
        <f t="shared" si="696"/>
        <v/>
      </c>
      <c r="AC463" s="139" t="str">
        <f t="shared" si="696"/>
        <v/>
      </c>
      <c r="AD463" s="139" t="str">
        <f t="shared" si="696"/>
        <v/>
      </c>
      <c r="AE463" s="139" t="str">
        <f t="shared" si="696"/>
        <v/>
      </c>
      <c r="AF463" s="139" t="str">
        <f t="shared" si="696"/>
        <v/>
      </c>
      <c r="AG463" s="139" t="str">
        <f t="shared" si="696"/>
        <v/>
      </c>
    </row>
    <row r="464" spans="1:40" s="18" customFormat="1">
      <c r="A464" s="40" t="s">
        <v>37</v>
      </c>
      <c r="B464" s="23" t="s">
        <v>332</v>
      </c>
      <c r="C464" s="35" t="s">
        <v>1</v>
      </c>
      <c r="D464" s="139" t="str">
        <f>IF(G$80="","",D$195)</f>
        <v/>
      </c>
      <c r="E464" s="139" t="str">
        <f t="shared" ref="E464:AG464" si="697">IF(H$80="","",E$195)</f>
        <v/>
      </c>
      <c r="F464" s="139" t="str">
        <f t="shared" si="697"/>
        <v/>
      </c>
      <c r="G464" s="139" t="str">
        <f t="shared" si="697"/>
        <v/>
      </c>
      <c r="H464" s="139" t="str">
        <f t="shared" si="697"/>
        <v/>
      </c>
      <c r="I464" s="139" t="str">
        <f t="shared" si="697"/>
        <v/>
      </c>
      <c r="J464" s="139" t="str">
        <f t="shared" si="697"/>
        <v/>
      </c>
      <c r="K464" s="139" t="str">
        <f t="shared" si="697"/>
        <v/>
      </c>
      <c r="L464" s="139" t="str">
        <f t="shared" si="697"/>
        <v/>
      </c>
      <c r="M464" s="139" t="str">
        <f t="shared" si="697"/>
        <v/>
      </c>
      <c r="N464" s="139" t="str">
        <f t="shared" si="697"/>
        <v/>
      </c>
      <c r="O464" s="139" t="str">
        <f t="shared" si="697"/>
        <v/>
      </c>
      <c r="P464" s="139" t="str">
        <f t="shared" si="697"/>
        <v/>
      </c>
      <c r="Q464" s="139" t="str">
        <f t="shared" si="697"/>
        <v/>
      </c>
      <c r="R464" s="139" t="str">
        <f t="shared" si="697"/>
        <v/>
      </c>
      <c r="S464" s="139" t="str">
        <f t="shared" si="697"/>
        <v/>
      </c>
      <c r="T464" s="139" t="str">
        <f t="shared" si="697"/>
        <v/>
      </c>
      <c r="U464" s="139" t="str">
        <f t="shared" si="697"/>
        <v/>
      </c>
      <c r="V464" s="139" t="str">
        <f t="shared" si="697"/>
        <v/>
      </c>
      <c r="W464" s="139" t="str">
        <f t="shared" si="697"/>
        <v/>
      </c>
      <c r="X464" s="139" t="str">
        <f t="shared" si="697"/>
        <v/>
      </c>
      <c r="Y464" s="139" t="str">
        <f t="shared" si="697"/>
        <v/>
      </c>
      <c r="Z464" s="139" t="str">
        <f t="shared" si="697"/>
        <v/>
      </c>
      <c r="AA464" s="139" t="str">
        <f t="shared" si="697"/>
        <v/>
      </c>
      <c r="AB464" s="139" t="str">
        <f t="shared" si="697"/>
        <v/>
      </c>
      <c r="AC464" s="139" t="str">
        <f t="shared" si="697"/>
        <v/>
      </c>
      <c r="AD464" s="139" t="str">
        <f t="shared" si="697"/>
        <v/>
      </c>
      <c r="AE464" s="139" t="str">
        <f t="shared" si="697"/>
        <v/>
      </c>
      <c r="AF464" s="139" t="str">
        <f t="shared" si="697"/>
        <v/>
      </c>
      <c r="AG464" s="139" t="str">
        <f t="shared" si="697"/>
        <v/>
      </c>
    </row>
    <row r="465" spans="1:33" s="18" customFormat="1">
      <c r="A465" s="40" t="s">
        <v>38</v>
      </c>
      <c r="B465" s="23" t="s">
        <v>333</v>
      </c>
      <c r="C465" s="35" t="s">
        <v>1</v>
      </c>
      <c r="D465" s="139" t="str">
        <f>IF(G$80="","",D$196)</f>
        <v/>
      </c>
      <c r="E465" s="139" t="str">
        <f t="shared" ref="E465:AG465" si="698">IF(H$80="","",E$196)</f>
        <v/>
      </c>
      <c r="F465" s="139" t="str">
        <f t="shared" si="698"/>
        <v/>
      </c>
      <c r="G465" s="139" t="str">
        <f t="shared" si="698"/>
        <v/>
      </c>
      <c r="H465" s="139" t="str">
        <f t="shared" si="698"/>
        <v/>
      </c>
      <c r="I465" s="139" t="str">
        <f t="shared" si="698"/>
        <v/>
      </c>
      <c r="J465" s="139" t="str">
        <f t="shared" si="698"/>
        <v/>
      </c>
      <c r="K465" s="139" t="str">
        <f t="shared" si="698"/>
        <v/>
      </c>
      <c r="L465" s="139" t="str">
        <f t="shared" si="698"/>
        <v/>
      </c>
      <c r="M465" s="139" t="str">
        <f t="shared" si="698"/>
        <v/>
      </c>
      <c r="N465" s="139" t="str">
        <f t="shared" si="698"/>
        <v/>
      </c>
      <c r="O465" s="139" t="str">
        <f t="shared" si="698"/>
        <v/>
      </c>
      <c r="P465" s="139" t="str">
        <f t="shared" si="698"/>
        <v/>
      </c>
      <c r="Q465" s="139" t="str">
        <f t="shared" si="698"/>
        <v/>
      </c>
      <c r="R465" s="139" t="str">
        <f t="shared" si="698"/>
        <v/>
      </c>
      <c r="S465" s="139" t="str">
        <f t="shared" si="698"/>
        <v/>
      </c>
      <c r="T465" s="139" t="str">
        <f t="shared" si="698"/>
        <v/>
      </c>
      <c r="U465" s="139" t="str">
        <f t="shared" si="698"/>
        <v/>
      </c>
      <c r="V465" s="139" t="str">
        <f t="shared" si="698"/>
        <v/>
      </c>
      <c r="W465" s="139" t="str">
        <f t="shared" si="698"/>
        <v/>
      </c>
      <c r="X465" s="139" t="str">
        <f t="shared" si="698"/>
        <v/>
      </c>
      <c r="Y465" s="139" t="str">
        <f t="shared" si="698"/>
        <v/>
      </c>
      <c r="Z465" s="139" t="str">
        <f t="shared" si="698"/>
        <v/>
      </c>
      <c r="AA465" s="139" t="str">
        <f t="shared" si="698"/>
        <v/>
      </c>
      <c r="AB465" s="139" t="str">
        <f t="shared" si="698"/>
        <v/>
      </c>
      <c r="AC465" s="139" t="str">
        <f t="shared" si="698"/>
        <v/>
      </c>
      <c r="AD465" s="139" t="str">
        <f t="shared" si="698"/>
        <v/>
      </c>
      <c r="AE465" s="139" t="str">
        <f t="shared" si="698"/>
        <v/>
      </c>
      <c r="AF465" s="139" t="str">
        <f t="shared" si="698"/>
        <v/>
      </c>
      <c r="AG465" s="139" t="str">
        <f t="shared" si="698"/>
        <v/>
      </c>
    </row>
    <row r="466" spans="1:33" s="18" customFormat="1">
      <c r="A466" s="40" t="s">
        <v>39</v>
      </c>
      <c r="B466" s="23" t="s">
        <v>331</v>
      </c>
      <c r="C466" s="35" t="s">
        <v>1</v>
      </c>
      <c r="D466" s="139">
        <f t="shared" ref="D466:AG466" si="699">IF(G$80="","",IF(SUM(D457)-SUM(D463,D465,D238)&gt;0,(SUM(D457)-SUM(D463,D465,D238))*$D$40,0))</f>
        <v>0</v>
      </c>
      <c r="E466" s="139">
        <f t="shared" si="699"/>
        <v>0</v>
      </c>
      <c r="F466" s="139">
        <f t="shared" si="699"/>
        <v>0</v>
      </c>
      <c r="G466" s="139">
        <f t="shared" si="699"/>
        <v>0</v>
      </c>
      <c r="H466" s="139">
        <f t="shared" si="699"/>
        <v>0</v>
      </c>
      <c r="I466" s="139">
        <f t="shared" si="699"/>
        <v>0</v>
      </c>
      <c r="J466" s="139">
        <f t="shared" si="699"/>
        <v>0</v>
      </c>
      <c r="K466" s="139">
        <f t="shared" si="699"/>
        <v>0</v>
      </c>
      <c r="L466" s="139">
        <f t="shared" si="699"/>
        <v>0</v>
      </c>
      <c r="M466" s="139">
        <f t="shared" si="699"/>
        <v>0</v>
      </c>
      <c r="N466" s="139">
        <f t="shared" si="699"/>
        <v>0</v>
      </c>
      <c r="O466" s="139">
        <f t="shared" si="699"/>
        <v>0</v>
      </c>
      <c r="P466" s="139">
        <f t="shared" si="699"/>
        <v>0</v>
      </c>
      <c r="Q466" s="139">
        <f t="shared" si="699"/>
        <v>0</v>
      </c>
      <c r="R466" s="139">
        <f t="shared" si="699"/>
        <v>0</v>
      </c>
      <c r="S466" s="139" t="str">
        <f t="shared" si="699"/>
        <v/>
      </c>
      <c r="T466" s="139" t="str">
        <f t="shared" si="699"/>
        <v/>
      </c>
      <c r="U466" s="139" t="str">
        <f t="shared" si="699"/>
        <v/>
      </c>
      <c r="V466" s="139" t="str">
        <f t="shared" si="699"/>
        <v/>
      </c>
      <c r="W466" s="139" t="str">
        <f t="shared" si="699"/>
        <v/>
      </c>
      <c r="X466" s="139" t="str">
        <f t="shared" si="699"/>
        <v/>
      </c>
      <c r="Y466" s="139" t="str">
        <f t="shared" si="699"/>
        <v/>
      </c>
      <c r="Z466" s="139" t="str">
        <f t="shared" si="699"/>
        <v/>
      </c>
      <c r="AA466" s="139" t="str">
        <f t="shared" si="699"/>
        <v/>
      </c>
      <c r="AB466" s="139" t="str">
        <f t="shared" si="699"/>
        <v/>
      </c>
      <c r="AC466" s="139" t="str">
        <f t="shared" si="699"/>
        <v/>
      </c>
      <c r="AD466" s="139" t="str">
        <f t="shared" si="699"/>
        <v/>
      </c>
      <c r="AE466" s="139" t="str">
        <f t="shared" si="699"/>
        <v/>
      </c>
      <c r="AF466" s="139" t="str">
        <f t="shared" si="699"/>
        <v/>
      </c>
      <c r="AG466" s="139" t="str">
        <f t="shared" si="699"/>
        <v/>
      </c>
    </row>
    <row r="467" spans="1:33" s="18" customFormat="1">
      <c r="A467" s="40" t="s">
        <v>40</v>
      </c>
      <c r="B467" s="23" t="s">
        <v>330</v>
      </c>
      <c r="C467" s="35" t="s">
        <v>1</v>
      </c>
      <c r="D467" s="139">
        <f>IF(G$80="","",D$391)</f>
        <v>0</v>
      </c>
      <c r="E467" s="139">
        <f t="shared" ref="E467:AG467" si="700">IF(E$451="","",E$391-D$391)</f>
        <v>0</v>
      </c>
      <c r="F467" s="139">
        <f t="shared" si="700"/>
        <v>-537.29</v>
      </c>
      <c r="G467" s="139">
        <f t="shared" si="700"/>
        <v>0</v>
      </c>
      <c r="H467" s="139">
        <f t="shared" si="700"/>
        <v>0</v>
      </c>
      <c r="I467" s="139">
        <f t="shared" si="700"/>
        <v>0</v>
      </c>
      <c r="J467" s="139">
        <f t="shared" si="700"/>
        <v>-173.01999999999998</v>
      </c>
      <c r="K467" s="139">
        <f t="shared" si="700"/>
        <v>173.01999999999998</v>
      </c>
      <c r="L467" s="139">
        <f t="shared" si="700"/>
        <v>0</v>
      </c>
      <c r="M467" s="139">
        <f t="shared" si="700"/>
        <v>0</v>
      </c>
      <c r="N467" s="139">
        <f t="shared" si="700"/>
        <v>0</v>
      </c>
      <c r="O467" s="139">
        <f t="shared" si="700"/>
        <v>-173.01999999999998</v>
      </c>
      <c r="P467" s="139">
        <f t="shared" si="700"/>
        <v>173.01999999999998</v>
      </c>
      <c r="Q467" s="139">
        <f t="shared" si="700"/>
        <v>0</v>
      </c>
      <c r="R467" s="139">
        <f t="shared" si="700"/>
        <v>0</v>
      </c>
      <c r="S467" s="139" t="str">
        <f t="shared" si="700"/>
        <v/>
      </c>
      <c r="T467" s="139" t="str">
        <f t="shared" si="700"/>
        <v/>
      </c>
      <c r="U467" s="139" t="str">
        <f t="shared" si="700"/>
        <v/>
      </c>
      <c r="V467" s="139" t="str">
        <f t="shared" si="700"/>
        <v/>
      </c>
      <c r="W467" s="139" t="str">
        <f t="shared" si="700"/>
        <v/>
      </c>
      <c r="X467" s="139" t="str">
        <f t="shared" si="700"/>
        <v/>
      </c>
      <c r="Y467" s="139" t="str">
        <f t="shared" si="700"/>
        <v/>
      </c>
      <c r="Z467" s="139" t="str">
        <f t="shared" si="700"/>
        <v/>
      </c>
      <c r="AA467" s="139" t="str">
        <f t="shared" si="700"/>
        <v/>
      </c>
      <c r="AB467" s="139" t="str">
        <f t="shared" si="700"/>
        <v/>
      </c>
      <c r="AC467" s="139" t="str">
        <f t="shared" si="700"/>
        <v/>
      </c>
      <c r="AD467" s="139" t="str">
        <f t="shared" si="700"/>
        <v/>
      </c>
      <c r="AE467" s="139" t="str">
        <f t="shared" si="700"/>
        <v/>
      </c>
      <c r="AF467" s="139" t="str">
        <f t="shared" si="700"/>
        <v/>
      </c>
      <c r="AG467" s="139" t="str">
        <f t="shared" si="700"/>
        <v/>
      </c>
    </row>
    <row r="468" spans="1:33" s="18" customFormat="1">
      <c r="A468" s="41" t="s">
        <v>41</v>
      </c>
      <c r="B468" s="25" t="s">
        <v>29</v>
      </c>
      <c r="C468" s="140" t="s">
        <v>1</v>
      </c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  <c r="AA468" s="141"/>
      <c r="AB468" s="141"/>
      <c r="AC468" s="141"/>
      <c r="AD468" s="141"/>
      <c r="AE468" s="141"/>
      <c r="AF468" s="141"/>
      <c r="AG468" s="141"/>
    </row>
    <row r="469" spans="1:33" s="18" customFormat="1">
      <c r="A469" s="55">
        <v>3</v>
      </c>
      <c r="B469" s="136" t="s">
        <v>30</v>
      </c>
      <c r="C469" s="2" t="s">
        <v>1</v>
      </c>
      <c r="D469" s="138">
        <f>IF(G$80="","",D453-D461)</f>
        <v>0</v>
      </c>
      <c r="E469" s="138">
        <f t="shared" ref="E469:AG469" si="701">IF(E$451="","",E453-E461)</f>
        <v>0</v>
      </c>
      <c r="F469" s="138">
        <f t="shared" si="701"/>
        <v>0</v>
      </c>
      <c r="G469" s="138">
        <f t="shared" si="701"/>
        <v>0</v>
      </c>
      <c r="H469" s="138">
        <f t="shared" si="701"/>
        <v>0</v>
      </c>
      <c r="I469" s="138">
        <f t="shared" si="701"/>
        <v>0</v>
      </c>
      <c r="J469" s="138">
        <f t="shared" si="701"/>
        <v>0</v>
      </c>
      <c r="K469" s="138">
        <f t="shared" si="701"/>
        <v>0</v>
      </c>
      <c r="L469" s="138">
        <f t="shared" si="701"/>
        <v>0</v>
      </c>
      <c r="M469" s="138">
        <f t="shared" si="701"/>
        <v>0</v>
      </c>
      <c r="N469" s="138">
        <f t="shared" si="701"/>
        <v>0</v>
      </c>
      <c r="O469" s="138">
        <f t="shared" si="701"/>
        <v>0</v>
      </c>
      <c r="P469" s="138">
        <f t="shared" si="701"/>
        <v>0</v>
      </c>
      <c r="Q469" s="138">
        <f t="shared" si="701"/>
        <v>0</v>
      </c>
      <c r="R469" s="138">
        <f t="shared" si="701"/>
        <v>0</v>
      </c>
      <c r="S469" s="138" t="str">
        <f t="shared" si="701"/>
        <v/>
      </c>
      <c r="T469" s="138" t="str">
        <f t="shared" si="701"/>
        <v/>
      </c>
      <c r="U469" s="138" t="str">
        <f t="shared" si="701"/>
        <v/>
      </c>
      <c r="V469" s="138" t="str">
        <f t="shared" si="701"/>
        <v/>
      </c>
      <c r="W469" s="138" t="str">
        <f t="shared" si="701"/>
        <v/>
      </c>
      <c r="X469" s="138" t="str">
        <f t="shared" si="701"/>
        <v/>
      </c>
      <c r="Y469" s="138" t="str">
        <f t="shared" si="701"/>
        <v/>
      </c>
      <c r="Z469" s="138" t="str">
        <f t="shared" si="701"/>
        <v/>
      </c>
      <c r="AA469" s="138" t="str">
        <f t="shared" si="701"/>
        <v/>
      </c>
      <c r="AB469" s="138" t="str">
        <f t="shared" si="701"/>
        <v/>
      </c>
      <c r="AC469" s="138" t="str">
        <f t="shared" si="701"/>
        <v/>
      </c>
      <c r="AD469" s="138" t="str">
        <f t="shared" si="701"/>
        <v/>
      </c>
      <c r="AE469" s="138" t="str">
        <f t="shared" si="701"/>
        <v/>
      </c>
      <c r="AF469" s="138" t="str">
        <f t="shared" si="701"/>
        <v/>
      </c>
      <c r="AG469" s="138" t="str">
        <f t="shared" si="701"/>
        <v/>
      </c>
    </row>
    <row r="470" spans="1:33" s="18" customFormat="1">
      <c r="A470" s="38">
        <v>4</v>
      </c>
      <c r="B470" s="4" t="s">
        <v>31</v>
      </c>
      <c r="C470" s="17" t="s">
        <v>1</v>
      </c>
      <c r="D470" s="137">
        <f>IF(G$80="","",D452+D469)</f>
        <v>0</v>
      </c>
      <c r="E470" s="137">
        <f t="shared" ref="E470:AG470" si="702">IF(E$451="","",E452+E469)</f>
        <v>0</v>
      </c>
      <c r="F470" s="137">
        <f t="shared" si="702"/>
        <v>0</v>
      </c>
      <c r="G470" s="137">
        <f t="shared" si="702"/>
        <v>0</v>
      </c>
      <c r="H470" s="137">
        <f t="shared" si="702"/>
        <v>0</v>
      </c>
      <c r="I470" s="137">
        <f t="shared" si="702"/>
        <v>0</v>
      </c>
      <c r="J470" s="137">
        <f t="shared" si="702"/>
        <v>0</v>
      </c>
      <c r="K470" s="137">
        <f t="shared" si="702"/>
        <v>0</v>
      </c>
      <c r="L470" s="137">
        <f t="shared" si="702"/>
        <v>0</v>
      </c>
      <c r="M470" s="137">
        <f t="shared" si="702"/>
        <v>0</v>
      </c>
      <c r="N470" s="137">
        <f t="shared" si="702"/>
        <v>0</v>
      </c>
      <c r="O470" s="137">
        <f t="shared" si="702"/>
        <v>0</v>
      </c>
      <c r="P470" s="137">
        <f t="shared" si="702"/>
        <v>0</v>
      </c>
      <c r="Q470" s="137">
        <f t="shared" si="702"/>
        <v>0</v>
      </c>
      <c r="R470" s="137">
        <f t="shared" si="702"/>
        <v>0</v>
      </c>
      <c r="S470" s="137" t="str">
        <f t="shared" si="702"/>
        <v/>
      </c>
      <c r="T470" s="137" t="str">
        <f t="shared" si="702"/>
        <v/>
      </c>
      <c r="U470" s="137" t="str">
        <f t="shared" si="702"/>
        <v/>
      </c>
      <c r="V470" s="137" t="str">
        <f t="shared" si="702"/>
        <v/>
      </c>
      <c r="W470" s="137" t="str">
        <f t="shared" si="702"/>
        <v/>
      </c>
      <c r="X470" s="137" t="str">
        <f t="shared" si="702"/>
        <v/>
      </c>
      <c r="Y470" s="137" t="str">
        <f t="shared" si="702"/>
        <v/>
      </c>
      <c r="Z470" s="137" t="str">
        <f t="shared" si="702"/>
        <v/>
      </c>
      <c r="AA470" s="137" t="str">
        <f t="shared" si="702"/>
        <v/>
      </c>
      <c r="AB470" s="137" t="str">
        <f t="shared" si="702"/>
        <v/>
      </c>
      <c r="AC470" s="137" t="str">
        <f t="shared" si="702"/>
        <v/>
      </c>
      <c r="AD470" s="137" t="str">
        <f t="shared" si="702"/>
        <v/>
      </c>
      <c r="AE470" s="137" t="str">
        <f t="shared" si="702"/>
        <v/>
      </c>
      <c r="AF470" s="137" t="str">
        <f t="shared" si="702"/>
        <v/>
      </c>
      <c r="AG470" s="137" t="str">
        <f t="shared" si="702"/>
        <v/>
      </c>
    </row>
    <row r="471" spans="1:33" s="18" customFormat="1">
      <c r="A471" s="159">
        <v>5</v>
      </c>
      <c r="B471" s="299" t="s">
        <v>537</v>
      </c>
      <c r="C471" s="300" t="s">
        <v>80</v>
      </c>
      <c r="D471" s="425" t="str">
        <f>IF(COUNTIF($D$470:$AG$470,"&lt;0")&gt;0,"Nie","Tak")</f>
        <v>Tak</v>
      </c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 t="s">
        <v>60</v>
      </c>
      <c r="AC471" s="6" t="s">
        <v>60</v>
      </c>
      <c r="AD471" s="6" t="s">
        <v>60</v>
      </c>
      <c r="AE471" s="6" t="s">
        <v>60</v>
      </c>
      <c r="AF471" s="6" t="s">
        <v>60</v>
      </c>
      <c r="AG471" s="6" t="s">
        <v>60</v>
      </c>
    </row>
    <row r="472" spans="1:33" s="396" customFormat="1" ht="19.5" customHeight="1">
      <c r="A472" s="395"/>
      <c r="B472" s="396" t="s">
        <v>334</v>
      </c>
    </row>
    <row r="473" spans="1:33" s="8" customFormat="1">
      <c r="A473" s="678" t="s">
        <v>10</v>
      </c>
      <c r="B473" s="680" t="s">
        <v>2</v>
      </c>
      <c r="C473" s="682" t="s">
        <v>0</v>
      </c>
      <c r="D473" s="385" t="str">
        <f t="shared" ref="D473" si="703">IF(G$80="","",G$80)</f>
        <v>Faza inwest.</v>
      </c>
      <c r="E473" s="385" t="str">
        <f t="shared" ref="E473" si="704">IF(H$80="","",H$80)</f>
        <v>Faza inwest.</v>
      </c>
      <c r="F473" s="385" t="str">
        <f t="shared" ref="F473" si="705">IF(I$80="","",I$80)</f>
        <v>Faza oper.</v>
      </c>
      <c r="G473" s="385" t="str">
        <f t="shared" ref="G473" si="706">IF(J$80="","",J$80)</f>
        <v>Faza oper.</v>
      </c>
      <c r="H473" s="385" t="str">
        <f t="shared" ref="H473" si="707">IF(K$80="","",K$80)</f>
        <v>Faza oper.</v>
      </c>
      <c r="I473" s="385" t="str">
        <f t="shared" ref="I473" si="708">IF(L$80="","",L$80)</f>
        <v>Faza oper.</v>
      </c>
      <c r="J473" s="385" t="str">
        <f t="shared" ref="J473" si="709">IF(M$80="","",M$80)</f>
        <v>Faza oper.</v>
      </c>
      <c r="K473" s="385" t="str">
        <f t="shared" ref="K473" si="710">IF(N$80="","",N$80)</f>
        <v>Faza oper.</v>
      </c>
      <c r="L473" s="385" t="str">
        <f t="shared" ref="L473" si="711">IF(O$80="","",O$80)</f>
        <v>Faza oper.</v>
      </c>
      <c r="M473" s="385" t="str">
        <f t="shared" ref="M473" si="712">IF(P$80="","",P$80)</f>
        <v>Faza oper.</v>
      </c>
      <c r="N473" s="385" t="str">
        <f t="shared" ref="N473" si="713">IF(Q$80="","",Q$80)</f>
        <v>Faza oper.</v>
      </c>
      <c r="O473" s="385" t="str">
        <f t="shared" ref="O473" si="714">IF(R$80="","",R$80)</f>
        <v>Faza oper.</v>
      </c>
      <c r="P473" s="385" t="str">
        <f t="shared" ref="P473" si="715">IF(S$80="","",S$80)</f>
        <v>Faza oper.</v>
      </c>
      <c r="Q473" s="385" t="str">
        <f t="shared" ref="Q473" si="716">IF(T$80="","",T$80)</f>
        <v>Faza oper.</v>
      </c>
      <c r="R473" s="385" t="str">
        <f t="shared" ref="R473" si="717">IF(U$80="","",U$80)</f>
        <v>Faza oper.</v>
      </c>
      <c r="S473" s="385" t="str">
        <f t="shared" ref="S473" si="718">IF(V$80="","",V$80)</f>
        <v/>
      </c>
      <c r="T473" s="385" t="str">
        <f t="shared" ref="T473" si="719">IF(W$80="","",W$80)</f>
        <v/>
      </c>
      <c r="U473" s="385" t="str">
        <f t="shared" ref="U473" si="720">IF(X$80="","",X$80)</f>
        <v/>
      </c>
      <c r="V473" s="385" t="str">
        <f t="shared" ref="V473" si="721">IF(Y$80="","",Y$80)</f>
        <v/>
      </c>
      <c r="W473" s="385" t="str">
        <f t="shared" ref="W473" si="722">IF(Z$80="","",Z$80)</f>
        <v/>
      </c>
      <c r="X473" s="385" t="str">
        <f t="shared" ref="X473" si="723">IF(AA$80="","",AA$80)</f>
        <v/>
      </c>
      <c r="Y473" s="385" t="str">
        <f t="shared" ref="Y473" si="724">IF(AB$80="","",AB$80)</f>
        <v/>
      </c>
      <c r="Z473" s="385" t="str">
        <f t="shared" ref="Z473" si="725">IF(AC$80="","",AC$80)</f>
        <v/>
      </c>
      <c r="AA473" s="385" t="str">
        <f t="shared" ref="AA473" si="726">IF(AD$80="","",AD$80)</f>
        <v/>
      </c>
      <c r="AB473" s="385" t="str">
        <f t="shared" ref="AB473" si="727">IF(AE$80="","",AE$80)</f>
        <v/>
      </c>
      <c r="AC473" s="385" t="str">
        <f t="shared" ref="AC473" si="728">IF(AF$80="","",AF$80)</f>
        <v/>
      </c>
      <c r="AD473" s="385" t="str">
        <f t="shared" ref="AD473" si="729">IF(AG$80="","",AG$80)</f>
        <v/>
      </c>
      <c r="AE473" s="385" t="str">
        <f t="shared" ref="AE473" si="730">IF(AH$80="","",AH$80)</f>
        <v/>
      </c>
      <c r="AF473" s="385" t="str">
        <f t="shared" ref="AF473" si="731">IF(AI$80="","",AI$80)</f>
        <v/>
      </c>
      <c r="AG473" s="385" t="str">
        <f t="shared" ref="AG473" si="732">IF(AJ$80="","",AJ$80)</f>
        <v/>
      </c>
    </row>
    <row r="474" spans="1:33" s="8" customFormat="1">
      <c r="A474" s="679"/>
      <c r="B474" s="681"/>
      <c r="C474" s="683"/>
      <c r="D474" s="33">
        <f t="shared" ref="D474" si="733">IF(G$81="","",G$81)</f>
        <v>2020</v>
      </c>
      <c r="E474" s="33">
        <f t="shared" ref="E474" si="734">IF(H$81="","",H$81)</f>
        <v>2021</v>
      </c>
      <c r="F474" s="33">
        <f t="shared" ref="F474" si="735">IF(I$81="","",I$81)</f>
        <v>2022</v>
      </c>
      <c r="G474" s="33">
        <f t="shared" ref="G474" si="736">IF(J$81="","",J$81)</f>
        <v>2023</v>
      </c>
      <c r="H474" s="33">
        <f t="shared" ref="H474" si="737">IF(K$81="","",K$81)</f>
        <v>2024</v>
      </c>
      <c r="I474" s="33">
        <f t="shared" ref="I474" si="738">IF(L$81="","",L$81)</f>
        <v>2025</v>
      </c>
      <c r="J474" s="33">
        <f t="shared" ref="J474" si="739">IF(M$81="","",M$81)</f>
        <v>2026</v>
      </c>
      <c r="K474" s="33">
        <f t="shared" ref="K474" si="740">IF(N$81="","",N$81)</f>
        <v>2027</v>
      </c>
      <c r="L474" s="33">
        <f t="shared" ref="L474" si="741">IF(O$81="","",O$81)</f>
        <v>2028</v>
      </c>
      <c r="M474" s="33">
        <f t="shared" ref="M474" si="742">IF(P$81="","",P$81)</f>
        <v>2029</v>
      </c>
      <c r="N474" s="33">
        <f t="shared" ref="N474" si="743">IF(Q$81="","",Q$81)</f>
        <v>2030</v>
      </c>
      <c r="O474" s="33">
        <f t="shared" ref="O474" si="744">IF(R$81="","",R$81)</f>
        <v>2031</v>
      </c>
      <c r="P474" s="33">
        <f t="shared" ref="P474" si="745">IF(S$81="","",S$81)</f>
        <v>2032</v>
      </c>
      <c r="Q474" s="33">
        <f t="shared" ref="Q474" si="746">IF(T$81="","",T$81)</f>
        <v>2033</v>
      </c>
      <c r="R474" s="33">
        <f t="shared" ref="R474" si="747">IF(U$81="","",U$81)</f>
        <v>2034</v>
      </c>
      <c r="S474" s="33" t="str">
        <f t="shared" ref="S474" si="748">IF(V$81="","",V$81)</f>
        <v/>
      </c>
      <c r="T474" s="33" t="str">
        <f t="shared" ref="T474" si="749">IF(W$81="","",W$81)</f>
        <v/>
      </c>
      <c r="U474" s="33" t="str">
        <f t="shared" ref="U474" si="750">IF(X$81="","",X$81)</f>
        <v/>
      </c>
      <c r="V474" s="33" t="str">
        <f t="shared" ref="V474" si="751">IF(Y$81="","",Y$81)</f>
        <v/>
      </c>
      <c r="W474" s="33" t="str">
        <f t="shared" ref="W474" si="752">IF(Z$81="","",Z$81)</f>
        <v/>
      </c>
      <c r="X474" s="33" t="str">
        <f t="shared" ref="X474" si="753">IF(AA$81="","",AA$81)</f>
        <v/>
      </c>
      <c r="Y474" s="33" t="str">
        <f t="shared" ref="Y474" si="754">IF(AB$81="","",AB$81)</f>
        <v/>
      </c>
      <c r="Z474" s="33" t="str">
        <f t="shared" ref="Z474" si="755">IF(AC$81="","",AC$81)</f>
        <v/>
      </c>
      <c r="AA474" s="33" t="str">
        <f t="shared" ref="AA474" si="756">IF(AD$81="","",AD$81)</f>
        <v/>
      </c>
      <c r="AB474" s="33" t="str">
        <f t="shared" ref="AB474" si="757">IF(AE$81="","",AE$81)</f>
        <v/>
      </c>
      <c r="AC474" s="33" t="str">
        <f t="shared" ref="AC474" si="758">IF(AF$81="","",AF$81)</f>
        <v/>
      </c>
      <c r="AD474" s="33" t="str">
        <f t="shared" ref="AD474" si="759">IF(AG$81="","",AG$81)</f>
        <v/>
      </c>
      <c r="AE474" s="33" t="str">
        <f t="shared" ref="AE474" si="760">IF(AH$81="","",AH$81)</f>
        <v/>
      </c>
      <c r="AF474" s="33" t="str">
        <f t="shared" ref="AF474" si="761">IF(AI$81="","",AI$81)</f>
        <v/>
      </c>
      <c r="AG474" s="33" t="str">
        <f t="shared" ref="AG474" si="762">IF(AJ$81="","",AJ$81)</f>
        <v/>
      </c>
    </row>
    <row r="475" spans="1:33" s="70" customFormat="1">
      <c r="A475" s="198">
        <v>0</v>
      </c>
      <c r="B475" s="156" t="s">
        <v>23</v>
      </c>
      <c r="C475" s="289" t="s">
        <v>1</v>
      </c>
      <c r="D475" s="290">
        <f>IF(Dane!D247="",0,SUM(Dane!D247))</f>
        <v>435503.8</v>
      </c>
      <c r="E475" s="290">
        <f>IF(H$80="","",D493)</f>
        <v>435503.8</v>
      </c>
      <c r="F475" s="290">
        <f t="shared" ref="F475" si="763">IF(I$80="","",E493)</f>
        <v>435503.8</v>
      </c>
      <c r="G475" s="290">
        <f t="shared" ref="G475" si="764">IF(J$80="","",F493)</f>
        <v>435503.8</v>
      </c>
      <c r="H475" s="290">
        <f t="shared" ref="H475" si="765">IF(K$80="","",G493)</f>
        <v>435503.8</v>
      </c>
      <c r="I475" s="290">
        <f t="shared" ref="I475" si="766">IF(L$80="","",H493)</f>
        <v>435503.8</v>
      </c>
      <c r="J475" s="290">
        <f t="shared" ref="J475" si="767">IF(M$80="","",I493)</f>
        <v>435503.8</v>
      </c>
      <c r="K475" s="290">
        <f t="shared" ref="K475" si="768">IF(N$80="","",J493)</f>
        <v>435503.8</v>
      </c>
      <c r="L475" s="290">
        <f t="shared" ref="L475" si="769">IF(O$80="","",K493)</f>
        <v>435503.8</v>
      </c>
      <c r="M475" s="290">
        <f t="shared" ref="M475" si="770">IF(P$80="","",L493)</f>
        <v>435503.8</v>
      </c>
      <c r="N475" s="290">
        <f t="shared" ref="N475" si="771">IF(Q$80="","",M493)</f>
        <v>435503.8</v>
      </c>
      <c r="O475" s="290">
        <f t="shared" ref="O475" si="772">IF(R$80="","",N493)</f>
        <v>435503.8</v>
      </c>
      <c r="P475" s="290">
        <f t="shared" ref="P475" si="773">IF(S$80="","",O493)</f>
        <v>435503.8</v>
      </c>
      <c r="Q475" s="290">
        <f t="shared" ref="Q475" si="774">IF(T$80="","",P493)</f>
        <v>435503.8</v>
      </c>
      <c r="R475" s="290">
        <f t="shared" ref="R475" si="775">IF(U$80="","",Q493)</f>
        <v>435503.8</v>
      </c>
      <c r="S475" s="290" t="str">
        <f t="shared" ref="S475" si="776">IF(V$80="","",R493)</f>
        <v/>
      </c>
      <c r="T475" s="290" t="str">
        <f t="shared" ref="T475" si="777">IF(W$80="","",S493)</f>
        <v/>
      </c>
      <c r="U475" s="290" t="str">
        <f t="shared" ref="U475" si="778">IF(X$80="","",T493)</f>
        <v/>
      </c>
      <c r="V475" s="290" t="str">
        <f t="shared" ref="V475" si="779">IF(Y$80="","",U493)</f>
        <v/>
      </c>
      <c r="W475" s="290" t="str">
        <f t="shared" ref="W475" si="780">IF(Z$80="","",V493)</f>
        <v/>
      </c>
      <c r="X475" s="290" t="str">
        <f t="shared" ref="X475" si="781">IF(AA$80="","",W493)</f>
        <v/>
      </c>
      <c r="Y475" s="290" t="str">
        <f t="shared" ref="Y475" si="782">IF(AB$80="","",X493)</f>
        <v/>
      </c>
      <c r="Z475" s="290" t="str">
        <f t="shared" ref="Z475" si="783">IF(AC$80="","",Y493)</f>
        <v/>
      </c>
      <c r="AA475" s="290" t="str">
        <f t="shared" ref="AA475" si="784">IF(AD$80="","",Z493)</f>
        <v/>
      </c>
      <c r="AB475" s="290" t="str">
        <f t="shared" ref="AB475" si="785">IF(AE$80="","",AA493)</f>
        <v/>
      </c>
      <c r="AC475" s="290" t="str">
        <f t="shared" ref="AC475" si="786">IF(AF$80="","",AB493)</f>
        <v/>
      </c>
      <c r="AD475" s="290" t="str">
        <f t="shared" ref="AD475" si="787">IF(AG$80="","",AC493)</f>
        <v/>
      </c>
      <c r="AE475" s="290" t="str">
        <f t="shared" ref="AE475" si="788">IF(AH$80="","",AD493)</f>
        <v/>
      </c>
      <c r="AF475" s="290" t="str">
        <f t="shared" ref="AF475" si="789">IF(AI$80="","",AE493)</f>
        <v/>
      </c>
      <c r="AG475" s="290" t="str">
        <f t="shared" ref="AG475" si="790">IF(AJ$80="","",AF493)</f>
        <v/>
      </c>
    </row>
    <row r="476" spans="1:33" s="70" customFormat="1">
      <c r="A476" s="606">
        <v>1</v>
      </c>
      <c r="B476" s="607" t="s">
        <v>24</v>
      </c>
      <c r="C476" s="608" t="s">
        <v>1</v>
      </c>
      <c r="D476" s="609">
        <f>IF(G$80="","",SUM(D477:D483))</f>
        <v>47781.502500000002</v>
      </c>
      <c r="E476" s="609">
        <f t="shared" ref="E476" si="791">IF(H$80="","",SUM(E477:E483))</f>
        <v>1138365</v>
      </c>
      <c r="F476" s="609">
        <f t="shared" ref="F476" si="792">IF(I$80="","",SUM(F477:F483))</f>
        <v>13470.519999999997</v>
      </c>
      <c r="G476" s="609">
        <f t="shared" ref="G476" si="793">IF(J$80="","",SUM(G477:G483))</f>
        <v>14007.809999999998</v>
      </c>
      <c r="H476" s="609">
        <f t="shared" ref="H476" si="794">IF(K$80="","",SUM(H477:H483))</f>
        <v>14007.809999999998</v>
      </c>
      <c r="I476" s="609">
        <f t="shared" ref="I476" si="795">IF(L$80="","",SUM(I477:I483))</f>
        <v>14007.809999999998</v>
      </c>
      <c r="J476" s="609">
        <f t="shared" ref="J476" si="796">IF(M$80="","",SUM(J477:J483))</f>
        <v>32490.819999999996</v>
      </c>
      <c r="K476" s="609">
        <f t="shared" ref="K476" si="797">IF(N$80="","",SUM(K477:K483))</f>
        <v>14180.829999999998</v>
      </c>
      <c r="L476" s="609">
        <f t="shared" ref="L476" si="798">IF(O$80="","",SUM(L477:L483))</f>
        <v>14007.809999999998</v>
      </c>
      <c r="M476" s="609">
        <f t="shared" ref="M476" si="799">IF(P$80="","",SUM(M477:M483))</f>
        <v>14007.81</v>
      </c>
      <c r="N476" s="609">
        <f t="shared" ref="N476" si="800">IF(Q$80="","",SUM(N477:N483))</f>
        <v>14007.81</v>
      </c>
      <c r="O476" s="609">
        <f t="shared" ref="O476" si="801">IF(R$80="","",SUM(O477:O483))</f>
        <v>172095.82</v>
      </c>
      <c r="P476" s="609">
        <f t="shared" ref="P476" si="802">IF(S$80="","",SUM(P477:P483))</f>
        <v>14180.829999999998</v>
      </c>
      <c r="Q476" s="609">
        <f t="shared" ref="Q476" si="803">IF(T$80="","",SUM(Q477:Q483))</f>
        <v>14007.809999999998</v>
      </c>
      <c r="R476" s="609">
        <f t="shared" ref="R476" si="804">IF(U$80="","",SUM(R477:R483))</f>
        <v>14007.809999999998</v>
      </c>
      <c r="S476" s="609" t="str">
        <f t="shared" ref="S476" si="805">IF(V$80="","",SUM(S477:S483))</f>
        <v/>
      </c>
      <c r="T476" s="609" t="str">
        <f t="shared" ref="T476" si="806">IF(W$80="","",SUM(T477:T483))</f>
        <v/>
      </c>
      <c r="U476" s="609" t="str">
        <f t="shared" ref="U476" si="807">IF(X$80="","",SUM(U477:U483))</f>
        <v/>
      </c>
      <c r="V476" s="609" t="str">
        <f t="shared" ref="V476" si="808">IF(Y$80="","",SUM(V477:V483))</f>
        <v/>
      </c>
      <c r="W476" s="609" t="str">
        <f t="shared" ref="W476" si="809">IF(Z$80="","",SUM(W477:W483))</f>
        <v/>
      </c>
      <c r="X476" s="609" t="str">
        <f t="shared" ref="X476" si="810">IF(AA$80="","",SUM(X477:X483))</f>
        <v/>
      </c>
      <c r="Y476" s="609" t="str">
        <f t="shared" ref="Y476" si="811">IF(AB$80="","",SUM(Y477:Y483))</f>
        <v/>
      </c>
      <c r="Z476" s="609" t="str">
        <f t="shared" ref="Z476" si="812">IF(AC$80="","",SUM(Z477:Z483))</f>
        <v/>
      </c>
      <c r="AA476" s="609" t="str">
        <f t="shared" ref="AA476" si="813">IF(AD$80="","",SUM(AA477:AA483))</f>
        <v/>
      </c>
      <c r="AB476" s="609" t="str">
        <f t="shared" ref="AB476" si="814">IF(AE$80="","",SUM(AB477:AB483))</f>
        <v/>
      </c>
      <c r="AC476" s="609" t="str">
        <f t="shared" ref="AC476" si="815">IF(AF$80="","",SUM(AC477:AC483))</f>
        <v/>
      </c>
      <c r="AD476" s="609" t="str">
        <f t="shared" ref="AD476" si="816">IF(AG$80="","",SUM(AD477:AD483))</f>
        <v/>
      </c>
      <c r="AE476" s="609" t="str">
        <f t="shared" ref="AE476" si="817">IF(AH$80="","",SUM(AE477:AE483))</f>
        <v/>
      </c>
      <c r="AF476" s="609" t="str">
        <f t="shared" ref="AF476" si="818">IF(AI$80="","",SUM(AF477:AF483))</f>
        <v/>
      </c>
      <c r="AG476" s="609" t="str">
        <f t="shared" ref="AG476" si="819">IF(AJ$80="","",SUM(AG477:AG483))</f>
        <v/>
      </c>
    </row>
    <row r="477" spans="1:33" s="70" customFormat="1">
      <c r="A477" s="85" t="s">
        <v>11</v>
      </c>
      <c r="B477" s="86" t="s">
        <v>323</v>
      </c>
      <c r="C477" s="87" t="s">
        <v>1</v>
      </c>
      <c r="D477" s="291">
        <f>IF(G$80="","",IF(D$182="",0,IF((1-$D$423)*D$178+SUM(D$181)-SUM(D$455)&lt;0,0,(1-$D$423)*D$178+SUM(D$181)-SUM(D$455))))</f>
        <v>7167.2253750000018</v>
      </c>
      <c r="E477" s="291">
        <f t="shared" ref="E477:AG477" si="820">IF(H$80="","",IF(E$182="",0,IF((1-$D$423)*E$178+SUM(E$181)-SUM(E$455)&lt;0,0,(1-$D$423)*E$178+SUM(E$181)-SUM(E$455))))</f>
        <v>170754.75000000003</v>
      </c>
      <c r="F477" s="291">
        <f t="shared" si="820"/>
        <v>0</v>
      </c>
      <c r="G477" s="291">
        <f t="shared" si="820"/>
        <v>0</v>
      </c>
      <c r="H477" s="291">
        <f t="shared" si="820"/>
        <v>0</v>
      </c>
      <c r="I477" s="291">
        <f t="shared" si="820"/>
        <v>0</v>
      </c>
      <c r="J477" s="291">
        <f t="shared" si="820"/>
        <v>0</v>
      </c>
      <c r="K477" s="291">
        <f t="shared" si="820"/>
        <v>0</v>
      </c>
      <c r="L477" s="291">
        <f t="shared" si="820"/>
        <v>0</v>
      </c>
      <c r="M477" s="291">
        <f t="shared" si="820"/>
        <v>0</v>
      </c>
      <c r="N477" s="291">
        <f t="shared" si="820"/>
        <v>0</v>
      </c>
      <c r="O477" s="291">
        <f t="shared" si="820"/>
        <v>0</v>
      </c>
      <c r="P477" s="291">
        <f t="shared" si="820"/>
        <v>0</v>
      </c>
      <c r="Q477" s="291">
        <f t="shared" si="820"/>
        <v>0</v>
      </c>
      <c r="R477" s="291">
        <f t="shared" si="820"/>
        <v>0</v>
      </c>
      <c r="S477" s="291" t="str">
        <f t="shared" si="820"/>
        <v/>
      </c>
      <c r="T477" s="291" t="str">
        <f t="shared" si="820"/>
        <v/>
      </c>
      <c r="U477" s="291" t="str">
        <f t="shared" si="820"/>
        <v/>
      </c>
      <c r="V477" s="291" t="str">
        <f t="shared" si="820"/>
        <v/>
      </c>
      <c r="W477" s="291" t="str">
        <f t="shared" si="820"/>
        <v/>
      </c>
      <c r="X477" s="291" t="str">
        <f t="shared" si="820"/>
        <v/>
      </c>
      <c r="Y477" s="291" t="str">
        <f t="shared" si="820"/>
        <v/>
      </c>
      <c r="Z477" s="291" t="str">
        <f t="shared" si="820"/>
        <v/>
      </c>
      <c r="AA477" s="291" t="str">
        <f t="shared" si="820"/>
        <v/>
      </c>
      <c r="AB477" s="291" t="str">
        <f t="shared" si="820"/>
        <v/>
      </c>
      <c r="AC477" s="291" t="str">
        <f t="shared" si="820"/>
        <v/>
      </c>
      <c r="AD477" s="291" t="str">
        <f t="shared" si="820"/>
        <v/>
      </c>
      <c r="AE477" s="291" t="str">
        <f t="shared" si="820"/>
        <v/>
      </c>
      <c r="AF477" s="291" t="str">
        <f t="shared" si="820"/>
        <v/>
      </c>
      <c r="AG477" s="291" t="str">
        <f t="shared" si="820"/>
        <v/>
      </c>
    </row>
    <row r="478" spans="1:33" s="69" customFormat="1">
      <c r="A478" s="85" t="s">
        <v>12</v>
      </c>
      <c r="B478" s="86" t="s">
        <v>25</v>
      </c>
      <c r="C478" s="87" t="s">
        <v>1</v>
      </c>
      <c r="D478" s="291" t="str">
        <f>IF(G$80="","",D$194)</f>
        <v/>
      </c>
      <c r="E478" s="291" t="str">
        <f t="shared" ref="E478" si="821">IF(H$80="","",E$194)</f>
        <v/>
      </c>
      <c r="F478" s="291" t="str">
        <f t="shared" ref="F478" si="822">IF(I$80="","",F$194)</f>
        <v/>
      </c>
      <c r="G478" s="291" t="str">
        <f t="shared" ref="G478" si="823">IF(J$80="","",G$194)</f>
        <v/>
      </c>
      <c r="H478" s="291" t="str">
        <f t="shared" ref="H478" si="824">IF(K$80="","",H$194)</f>
        <v/>
      </c>
      <c r="I478" s="291" t="str">
        <f t="shared" ref="I478" si="825">IF(L$80="","",I$194)</f>
        <v/>
      </c>
      <c r="J478" s="291" t="str">
        <f t="shared" ref="J478" si="826">IF(M$80="","",J$194)</f>
        <v/>
      </c>
      <c r="K478" s="291" t="str">
        <f t="shared" ref="K478" si="827">IF(N$80="","",K$194)</f>
        <v/>
      </c>
      <c r="L478" s="291" t="str">
        <f t="shared" ref="L478" si="828">IF(O$80="","",L$194)</f>
        <v/>
      </c>
      <c r="M478" s="291" t="str">
        <f t="shared" ref="M478" si="829">IF(P$80="","",M$194)</f>
        <v/>
      </c>
      <c r="N478" s="291" t="str">
        <f t="shared" ref="N478" si="830">IF(Q$80="","",N$194)</f>
        <v/>
      </c>
      <c r="O478" s="291" t="str">
        <f t="shared" ref="O478" si="831">IF(R$80="","",O$194)</f>
        <v/>
      </c>
      <c r="P478" s="291" t="str">
        <f t="shared" ref="P478" si="832">IF(S$80="","",P$194)</f>
        <v/>
      </c>
      <c r="Q478" s="291" t="str">
        <f t="shared" ref="Q478" si="833">IF(T$80="","",Q$194)</f>
        <v/>
      </c>
      <c r="R478" s="291" t="str">
        <f t="shared" ref="R478" si="834">IF(U$80="","",R$194)</f>
        <v/>
      </c>
      <c r="S478" s="291" t="str">
        <f t="shared" ref="S478" si="835">IF(V$80="","",S$194)</f>
        <v/>
      </c>
      <c r="T478" s="291" t="str">
        <f t="shared" ref="T478" si="836">IF(W$80="","",T$194)</f>
        <v/>
      </c>
      <c r="U478" s="291" t="str">
        <f t="shared" ref="U478" si="837">IF(X$80="","",U$194)</f>
        <v/>
      </c>
      <c r="V478" s="291" t="str">
        <f t="shared" ref="V478" si="838">IF(Y$80="","",V$194)</f>
        <v/>
      </c>
      <c r="W478" s="291" t="str">
        <f t="shared" ref="W478" si="839">IF(Z$80="","",W$194)</f>
        <v/>
      </c>
      <c r="X478" s="291" t="str">
        <f t="shared" ref="X478" si="840">IF(AA$80="","",X$194)</f>
        <v/>
      </c>
      <c r="Y478" s="291" t="str">
        <f t="shared" ref="Y478" si="841">IF(AB$80="","",Y$194)</f>
        <v/>
      </c>
      <c r="Z478" s="291" t="str">
        <f t="shared" ref="Z478" si="842">IF(AC$80="","",Z$194)</f>
        <v/>
      </c>
      <c r="AA478" s="291" t="str">
        <f t="shared" ref="AA478" si="843">IF(AD$80="","",AA$194)</f>
        <v/>
      </c>
      <c r="AB478" s="291" t="str">
        <f t="shared" ref="AB478" si="844">IF(AE$80="","",AB$194)</f>
        <v/>
      </c>
      <c r="AC478" s="291" t="str">
        <f t="shared" ref="AC478" si="845">IF(AF$80="","",AC$194)</f>
        <v/>
      </c>
      <c r="AD478" s="291" t="str">
        <f t="shared" ref="AD478" si="846">IF(AG$80="","",AD$194)</f>
        <v/>
      </c>
      <c r="AE478" s="291" t="str">
        <f t="shared" ref="AE478" si="847">IF(AH$80="","",AE$194)</f>
        <v/>
      </c>
      <c r="AF478" s="291" t="str">
        <f t="shared" ref="AF478" si="848">IF(AI$80="","",AF$194)</f>
        <v/>
      </c>
      <c r="AG478" s="291" t="str">
        <f t="shared" ref="AG478" si="849">IF(AJ$80="","",AG$194)</f>
        <v/>
      </c>
    </row>
    <row r="479" spans="1:33" s="69" customFormat="1">
      <c r="A479" s="85" t="s">
        <v>13</v>
      </c>
      <c r="B479" s="86" t="s">
        <v>324</v>
      </c>
      <c r="C479" s="87" t="s">
        <v>1</v>
      </c>
      <c r="D479" s="291">
        <f>IF(G$80="","",IF(D$178="",0,$D$423*D$178))</f>
        <v>40614.277125000001</v>
      </c>
      <c r="E479" s="291">
        <f t="shared" ref="E479:AG479" si="850">IF(H$80="","",IF(E$178="",0,$D$423*E$178))</f>
        <v>967610.25</v>
      </c>
      <c r="F479" s="291">
        <f t="shared" si="850"/>
        <v>0</v>
      </c>
      <c r="G479" s="291">
        <f t="shared" si="850"/>
        <v>0</v>
      </c>
      <c r="H479" s="291">
        <f t="shared" si="850"/>
        <v>0</v>
      </c>
      <c r="I479" s="291">
        <f t="shared" si="850"/>
        <v>0</v>
      </c>
      <c r="J479" s="291">
        <f t="shared" si="850"/>
        <v>0</v>
      </c>
      <c r="K479" s="291">
        <f t="shared" si="850"/>
        <v>0</v>
      </c>
      <c r="L479" s="291">
        <f t="shared" si="850"/>
        <v>0</v>
      </c>
      <c r="M479" s="291">
        <f t="shared" si="850"/>
        <v>0</v>
      </c>
      <c r="N479" s="291">
        <f t="shared" si="850"/>
        <v>0</v>
      </c>
      <c r="O479" s="291">
        <f t="shared" si="850"/>
        <v>0</v>
      </c>
      <c r="P479" s="291">
        <f t="shared" si="850"/>
        <v>0</v>
      </c>
      <c r="Q479" s="291">
        <f t="shared" si="850"/>
        <v>0</v>
      </c>
      <c r="R479" s="291">
        <f t="shared" si="850"/>
        <v>0</v>
      </c>
      <c r="S479" s="291" t="str">
        <f t="shared" si="850"/>
        <v/>
      </c>
      <c r="T479" s="291" t="str">
        <f t="shared" si="850"/>
        <v/>
      </c>
      <c r="U479" s="291" t="str">
        <f t="shared" si="850"/>
        <v/>
      </c>
      <c r="V479" s="291" t="str">
        <f t="shared" si="850"/>
        <v/>
      </c>
      <c r="W479" s="291" t="str">
        <f t="shared" si="850"/>
        <v/>
      </c>
      <c r="X479" s="291" t="str">
        <f t="shared" si="850"/>
        <v/>
      </c>
      <c r="Y479" s="291" t="str">
        <f t="shared" si="850"/>
        <v/>
      </c>
      <c r="Z479" s="291" t="str">
        <f t="shared" si="850"/>
        <v/>
      </c>
      <c r="AA479" s="291" t="str">
        <f t="shared" si="850"/>
        <v/>
      </c>
      <c r="AB479" s="291" t="str">
        <f t="shared" si="850"/>
        <v/>
      </c>
      <c r="AC479" s="291" t="str">
        <f t="shared" si="850"/>
        <v/>
      </c>
      <c r="AD479" s="291" t="str">
        <f t="shared" si="850"/>
        <v/>
      </c>
      <c r="AE479" s="291" t="str">
        <f t="shared" si="850"/>
        <v/>
      </c>
      <c r="AF479" s="291" t="str">
        <f t="shared" si="850"/>
        <v/>
      </c>
      <c r="AG479" s="291" t="str">
        <f t="shared" si="850"/>
        <v/>
      </c>
    </row>
    <row r="480" spans="1:33" s="69" customFormat="1">
      <c r="A480" s="85" t="s">
        <v>14</v>
      </c>
      <c r="B480" s="86" t="s">
        <v>335</v>
      </c>
      <c r="C480" s="87" t="s">
        <v>1</v>
      </c>
      <c r="D480" s="291">
        <f>IF(G$80="","",D$364)</f>
        <v>0</v>
      </c>
      <c r="E480" s="291">
        <f t="shared" ref="E480:AG480" si="851">IF(H$80="","",E$364)</f>
        <v>0</v>
      </c>
      <c r="F480" s="291">
        <f t="shared" si="851"/>
        <v>0</v>
      </c>
      <c r="G480" s="291">
        <f t="shared" si="851"/>
        <v>0</v>
      </c>
      <c r="H480" s="291">
        <f t="shared" si="851"/>
        <v>0</v>
      </c>
      <c r="I480" s="291">
        <f t="shared" si="851"/>
        <v>0</v>
      </c>
      <c r="J480" s="291">
        <f t="shared" si="851"/>
        <v>0</v>
      </c>
      <c r="K480" s="291">
        <f t="shared" si="851"/>
        <v>0</v>
      </c>
      <c r="L480" s="291">
        <f t="shared" si="851"/>
        <v>0</v>
      </c>
      <c r="M480" s="291">
        <f t="shared" si="851"/>
        <v>0</v>
      </c>
      <c r="N480" s="291">
        <f t="shared" si="851"/>
        <v>0</v>
      </c>
      <c r="O480" s="291">
        <f t="shared" si="851"/>
        <v>0</v>
      </c>
      <c r="P480" s="291">
        <f t="shared" si="851"/>
        <v>0</v>
      </c>
      <c r="Q480" s="291">
        <f t="shared" si="851"/>
        <v>0</v>
      </c>
      <c r="R480" s="291">
        <f t="shared" si="851"/>
        <v>0</v>
      </c>
      <c r="S480" s="291" t="str">
        <f t="shared" si="851"/>
        <v/>
      </c>
      <c r="T480" s="291" t="str">
        <f t="shared" si="851"/>
        <v/>
      </c>
      <c r="U480" s="291" t="str">
        <f t="shared" si="851"/>
        <v/>
      </c>
      <c r="V480" s="291" t="str">
        <f t="shared" si="851"/>
        <v/>
      </c>
      <c r="W480" s="291" t="str">
        <f t="shared" si="851"/>
        <v/>
      </c>
      <c r="X480" s="291" t="str">
        <f t="shared" si="851"/>
        <v/>
      </c>
      <c r="Y480" s="291" t="str">
        <f t="shared" si="851"/>
        <v/>
      </c>
      <c r="Z480" s="291" t="str">
        <f t="shared" si="851"/>
        <v/>
      </c>
      <c r="AA480" s="291" t="str">
        <f t="shared" si="851"/>
        <v/>
      </c>
      <c r="AB480" s="291" t="str">
        <f t="shared" si="851"/>
        <v/>
      </c>
      <c r="AC480" s="291" t="str">
        <f t="shared" si="851"/>
        <v/>
      </c>
      <c r="AD480" s="291" t="str">
        <f t="shared" si="851"/>
        <v/>
      </c>
      <c r="AE480" s="291" t="str">
        <f t="shared" si="851"/>
        <v/>
      </c>
      <c r="AF480" s="291" t="str">
        <f t="shared" si="851"/>
        <v/>
      </c>
      <c r="AG480" s="291" t="str">
        <f t="shared" si="851"/>
        <v/>
      </c>
    </row>
    <row r="481" spans="1:33" s="69" customFormat="1">
      <c r="A481" s="85" t="s">
        <v>15</v>
      </c>
      <c r="B481" s="86" t="s">
        <v>26</v>
      </c>
      <c r="C481" s="87" t="s">
        <v>1</v>
      </c>
      <c r="D481" s="291" t="str">
        <f>IF(Dane!D249="","",Dane!D249)</f>
        <v/>
      </c>
      <c r="E481" s="291" t="str">
        <f>IF(Dane!E249="","",Dane!E249)</f>
        <v/>
      </c>
      <c r="F481" s="291">
        <f>IF(Dane!F249="","",Dane!F249)</f>
        <v>13470.519999999997</v>
      </c>
      <c r="G481" s="291">
        <f>IF(Dane!G249="","",Dane!G249)</f>
        <v>14007.809999999998</v>
      </c>
      <c r="H481" s="291">
        <f>IF(Dane!H249="","",Dane!H249)</f>
        <v>14007.809999999998</v>
      </c>
      <c r="I481" s="291">
        <f>IF(Dane!I249="","",Dane!I249)</f>
        <v>14007.809999999998</v>
      </c>
      <c r="J481" s="291">
        <f>IF(Dane!J249="","",Dane!J249)</f>
        <v>32490.819999999996</v>
      </c>
      <c r="K481" s="291">
        <f>IF(Dane!K249="","",Dane!K249)</f>
        <v>14180.829999999998</v>
      </c>
      <c r="L481" s="291">
        <f>IF(Dane!L249="","",Dane!L249)</f>
        <v>14007.809999999998</v>
      </c>
      <c r="M481" s="291">
        <f>IF(Dane!M249="","",Dane!M249)</f>
        <v>14007.81</v>
      </c>
      <c r="N481" s="291">
        <f>IF(Dane!N249="","",Dane!N249)</f>
        <v>14007.81</v>
      </c>
      <c r="O481" s="291">
        <f>IF(Dane!O249="","",Dane!O249)</f>
        <v>172095.82</v>
      </c>
      <c r="P481" s="291">
        <f>IF(Dane!P249="","",Dane!P249)</f>
        <v>14180.829999999998</v>
      </c>
      <c r="Q481" s="291">
        <f>IF(Dane!Q249="","",Dane!Q249)</f>
        <v>14007.809999999998</v>
      </c>
      <c r="R481" s="291">
        <f>IF(Dane!R249="","",Dane!R249)</f>
        <v>14007.809999999998</v>
      </c>
      <c r="S481" s="291" t="str">
        <f>IF(Dane!S249="","",Dane!S249)</f>
        <v/>
      </c>
      <c r="T481" s="291" t="str">
        <f>IF(Dane!T249="","",Dane!T249)</f>
        <v/>
      </c>
      <c r="U481" s="291" t="str">
        <f>IF(Dane!U249="","",Dane!U249)</f>
        <v/>
      </c>
      <c r="V481" s="291" t="str">
        <f>IF(Dane!V249="","",Dane!V249)</f>
        <v/>
      </c>
      <c r="W481" s="291" t="str">
        <f>IF(Dane!W249="","",Dane!W249)</f>
        <v/>
      </c>
      <c r="X481" s="291" t="str">
        <f>IF(Dane!X249="","",Dane!X249)</f>
        <v/>
      </c>
      <c r="Y481" s="291" t="str">
        <f>IF(Dane!Y249="","",Dane!Y249)</f>
        <v/>
      </c>
      <c r="Z481" s="291" t="str">
        <f>IF(Dane!Z249="","",Dane!Z249)</f>
        <v/>
      </c>
      <c r="AA481" s="291" t="str">
        <f>IF(Dane!AA249="","",Dane!AA249)</f>
        <v/>
      </c>
      <c r="AB481" s="291" t="str">
        <f>IF(Dane!AB249="","",Dane!AB249)</f>
        <v/>
      </c>
      <c r="AC481" s="291" t="str">
        <f>IF(Dane!AC249="","",Dane!AC249)</f>
        <v/>
      </c>
      <c r="AD481" s="291" t="str">
        <f>IF(Dane!AD249="","",Dane!AD249)</f>
        <v/>
      </c>
      <c r="AE481" s="291" t="str">
        <f>IF(Dane!AE249="","",Dane!AE249)</f>
        <v/>
      </c>
      <c r="AF481" s="291" t="str">
        <f>IF(Dane!AF249="","",Dane!AF249)</f>
        <v/>
      </c>
      <c r="AG481" s="291" t="str">
        <f>IF(Dane!AG249="","",Dane!AG249)</f>
        <v/>
      </c>
    </row>
    <row r="482" spans="1:33" s="69" customFormat="1">
      <c r="A482" s="85" t="s">
        <v>16</v>
      </c>
      <c r="B482" s="86" t="s">
        <v>27</v>
      </c>
      <c r="C482" s="87" t="s">
        <v>1</v>
      </c>
      <c r="D482" s="291" t="str">
        <f>IF(Dane!D250="","",Dane!D250)</f>
        <v/>
      </c>
      <c r="E482" s="291" t="str">
        <f>IF(Dane!E250="","",Dane!E250)</f>
        <v/>
      </c>
      <c r="F482" s="291" t="str">
        <f>IF(Dane!F250="","",Dane!F250)</f>
        <v/>
      </c>
      <c r="G482" s="291" t="str">
        <f>IF(Dane!G250="","",Dane!G250)</f>
        <v/>
      </c>
      <c r="H482" s="291" t="str">
        <f>IF(Dane!H250="","",Dane!H250)</f>
        <v/>
      </c>
      <c r="I482" s="291" t="str">
        <f>IF(Dane!I250="","",Dane!I250)</f>
        <v/>
      </c>
      <c r="J482" s="291" t="str">
        <f>IF(Dane!J250="","",Dane!J250)</f>
        <v/>
      </c>
      <c r="K482" s="291" t="str">
        <f>IF(Dane!K250="","",Dane!K250)</f>
        <v/>
      </c>
      <c r="L482" s="291" t="str">
        <f>IF(Dane!L250="","",Dane!L250)</f>
        <v/>
      </c>
      <c r="M482" s="291" t="str">
        <f>IF(Dane!M250="","",Dane!M250)</f>
        <v/>
      </c>
      <c r="N482" s="291" t="str">
        <f>IF(Dane!N250="","",Dane!N250)</f>
        <v/>
      </c>
      <c r="O482" s="291" t="str">
        <f>IF(Dane!O250="","",Dane!O250)</f>
        <v/>
      </c>
      <c r="P482" s="291" t="str">
        <f>IF(Dane!P250="","",Dane!P250)</f>
        <v/>
      </c>
      <c r="Q482" s="291" t="str">
        <f>IF(Dane!Q250="","",Dane!Q250)</f>
        <v/>
      </c>
      <c r="R482" s="291" t="str">
        <f>IF(Dane!R250="","",Dane!R250)</f>
        <v/>
      </c>
      <c r="S482" s="291" t="str">
        <f>IF(Dane!S250="","",Dane!S250)</f>
        <v/>
      </c>
      <c r="T482" s="291" t="str">
        <f>IF(Dane!T250="","",Dane!T250)</f>
        <v/>
      </c>
      <c r="U482" s="291" t="str">
        <f>IF(Dane!U250="","",Dane!U250)</f>
        <v/>
      </c>
      <c r="V482" s="291" t="str">
        <f>IF(Dane!V250="","",Dane!V250)</f>
        <v/>
      </c>
      <c r="W482" s="291" t="str">
        <f>IF(Dane!W250="","",Dane!W250)</f>
        <v/>
      </c>
      <c r="X482" s="291" t="str">
        <f>IF(Dane!X250="","",Dane!X250)</f>
        <v/>
      </c>
      <c r="Y482" s="291" t="str">
        <f>IF(Dane!Y250="","",Dane!Y250)</f>
        <v/>
      </c>
      <c r="Z482" s="291" t="str">
        <f>IF(Dane!Z250="","",Dane!Z250)</f>
        <v/>
      </c>
      <c r="AA482" s="291" t="str">
        <f>IF(Dane!AA250="","",Dane!AA250)</f>
        <v/>
      </c>
      <c r="AB482" s="291" t="str">
        <f>IF(Dane!AB250="","",Dane!AB250)</f>
        <v/>
      </c>
      <c r="AC482" s="291" t="str">
        <f>IF(Dane!AC250="","",Dane!AC250)</f>
        <v/>
      </c>
      <c r="AD482" s="291" t="str">
        <f>IF(Dane!AD250="","",Dane!AD250)</f>
        <v/>
      </c>
      <c r="AE482" s="291" t="str">
        <f>IF(Dane!AE250="","",Dane!AE250)</f>
        <v/>
      </c>
      <c r="AF482" s="291" t="str">
        <f>IF(Dane!AF250="","",Dane!AF250)</f>
        <v/>
      </c>
      <c r="AG482" s="291" t="str">
        <f>IF(Dane!AG250="","",Dane!AG250)</f>
        <v/>
      </c>
    </row>
    <row r="483" spans="1:33" s="69" customFormat="1" ht="20.399999999999999">
      <c r="A483" s="126" t="s">
        <v>17</v>
      </c>
      <c r="B483" s="95" t="s">
        <v>337</v>
      </c>
      <c r="C483" s="124" t="s">
        <v>1</v>
      </c>
      <c r="D483" s="288" t="str">
        <f>IF(Dane!D251="","",Dane!D251)</f>
        <v/>
      </c>
      <c r="E483" s="288" t="str">
        <f>IF(Dane!E251="","",Dane!E251)</f>
        <v/>
      </c>
      <c r="F483" s="288" t="str">
        <f>IF(Dane!F251="","",Dane!F251)</f>
        <v/>
      </c>
      <c r="G483" s="288" t="str">
        <f>IF(Dane!G251="","",Dane!G251)</f>
        <v/>
      </c>
      <c r="H483" s="288" t="str">
        <f>IF(Dane!H251="","",Dane!H251)</f>
        <v/>
      </c>
      <c r="I483" s="288" t="str">
        <f>IF(Dane!I251="","",Dane!I251)</f>
        <v/>
      </c>
      <c r="J483" s="288" t="str">
        <f>IF(Dane!J251="","",Dane!J251)</f>
        <v/>
      </c>
      <c r="K483" s="288" t="str">
        <f>IF(Dane!K251="","",Dane!K251)</f>
        <v/>
      </c>
      <c r="L483" s="288" t="str">
        <f>IF(Dane!L251="","",Dane!L251)</f>
        <v/>
      </c>
      <c r="M483" s="288" t="str">
        <f>IF(Dane!M251="","",Dane!M251)</f>
        <v/>
      </c>
      <c r="N483" s="288" t="str">
        <f>IF(Dane!N251="","",Dane!N251)</f>
        <v/>
      </c>
      <c r="O483" s="288" t="str">
        <f>IF(Dane!O251="","",Dane!O251)</f>
        <v/>
      </c>
      <c r="P483" s="288" t="str">
        <f>IF(Dane!P251="","",Dane!P251)</f>
        <v/>
      </c>
      <c r="Q483" s="288" t="str">
        <f>IF(Dane!Q251="","",Dane!Q251)</f>
        <v/>
      </c>
      <c r="R483" s="288" t="str">
        <f>IF(Dane!R251="","",Dane!R251)</f>
        <v/>
      </c>
      <c r="S483" s="288" t="str">
        <f>IF(Dane!S251="","",Dane!S251)</f>
        <v/>
      </c>
      <c r="T483" s="288" t="str">
        <f>IF(Dane!T251="","",Dane!T251)</f>
        <v/>
      </c>
      <c r="U483" s="288" t="str">
        <f>IF(Dane!U251="","",Dane!U251)</f>
        <v/>
      </c>
      <c r="V483" s="288" t="str">
        <f>IF(Dane!V251="","",Dane!V251)</f>
        <v/>
      </c>
      <c r="W483" s="288" t="str">
        <f>IF(Dane!W251="","",Dane!W251)</f>
        <v/>
      </c>
      <c r="X483" s="288" t="str">
        <f>IF(Dane!X251="","",Dane!X251)</f>
        <v/>
      </c>
      <c r="Y483" s="288" t="str">
        <f>IF(Dane!Y251="","",Dane!Y251)</f>
        <v/>
      </c>
      <c r="Z483" s="288" t="str">
        <f>IF(Dane!Z251="","",Dane!Z251)</f>
        <v/>
      </c>
      <c r="AA483" s="288" t="str">
        <f>IF(Dane!AA251="","",Dane!AA251)</f>
        <v/>
      </c>
      <c r="AB483" s="288" t="str">
        <f>IF(Dane!AB251="","",Dane!AB251)</f>
        <v/>
      </c>
      <c r="AC483" s="288" t="str">
        <f>IF(Dane!AC251="","",Dane!AC251)</f>
        <v/>
      </c>
      <c r="AD483" s="288" t="str">
        <f>IF(Dane!AD251="","",Dane!AD251)</f>
        <v/>
      </c>
      <c r="AE483" s="288" t="str">
        <f>IF(Dane!AE251="","",Dane!AE251)</f>
        <v/>
      </c>
      <c r="AF483" s="288" t="str">
        <f>IF(Dane!AF251="","",Dane!AF251)</f>
        <v/>
      </c>
      <c r="AG483" s="288" t="str">
        <f>IF(Dane!AG251="","",Dane!AG251)</f>
        <v/>
      </c>
    </row>
    <row r="484" spans="1:33" s="69" customFormat="1">
      <c r="A484" s="606">
        <v>2</v>
      </c>
      <c r="B484" s="607" t="s">
        <v>28</v>
      </c>
      <c r="C484" s="608" t="s">
        <v>1</v>
      </c>
      <c r="D484" s="609">
        <f>IF(G$80="","",SUM(D485:D491))</f>
        <v>47781.502500000002</v>
      </c>
      <c r="E484" s="609">
        <f t="shared" ref="E484" si="852">IF(H$80="","",SUM(E485:E491))</f>
        <v>1138365</v>
      </c>
      <c r="F484" s="609">
        <f t="shared" ref="F484" si="853">IF(I$80="","",SUM(F485:F491))</f>
        <v>13470.519999999997</v>
      </c>
      <c r="G484" s="609">
        <f t="shared" ref="G484" si="854">IF(J$80="","",SUM(G485:G491))</f>
        <v>14007.809999999998</v>
      </c>
      <c r="H484" s="609">
        <f t="shared" ref="H484" si="855">IF(K$80="","",SUM(H485:H491))</f>
        <v>14007.809999999998</v>
      </c>
      <c r="I484" s="609">
        <f t="shared" ref="I484" si="856">IF(L$80="","",SUM(I485:I491))</f>
        <v>14007.809999999998</v>
      </c>
      <c r="J484" s="609">
        <f t="shared" ref="J484" si="857">IF(M$80="","",SUM(J485:J491))</f>
        <v>32490.819999999996</v>
      </c>
      <c r="K484" s="609">
        <f t="shared" ref="K484" si="858">IF(N$80="","",SUM(K485:K491))</f>
        <v>14180.829999999998</v>
      </c>
      <c r="L484" s="609">
        <f t="shared" ref="L484" si="859">IF(O$80="","",SUM(L485:L491))</f>
        <v>14007.809999999998</v>
      </c>
      <c r="M484" s="609">
        <f t="shared" ref="M484" si="860">IF(P$80="","",SUM(M485:M491))</f>
        <v>14007.81</v>
      </c>
      <c r="N484" s="609">
        <f t="shared" ref="N484" si="861">IF(Q$80="","",SUM(N485:N491))</f>
        <v>14007.81</v>
      </c>
      <c r="O484" s="609">
        <f t="shared" ref="O484" si="862">IF(R$80="","",SUM(O485:O491))</f>
        <v>172095.82</v>
      </c>
      <c r="P484" s="609">
        <f t="shared" ref="P484" si="863">IF(S$80="","",SUM(P485:P491))</f>
        <v>14180.829999999998</v>
      </c>
      <c r="Q484" s="609">
        <f t="shared" ref="Q484" si="864">IF(T$80="","",SUM(Q485:Q491))</f>
        <v>14007.809999999998</v>
      </c>
      <c r="R484" s="609">
        <f t="shared" ref="R484" si="865">IF(U$80="","",SUM(R485:R491))</f>
        <v>14007.809999999998</v>
      </c>
      <c r="S484" s="609" t="str">
        <f t="shared" ref="S484" si="866">IF(V$80="","",SUM(S485:S491))</f>
        <v/>
      </c>
      <c r="T484" s="609" t="str">
        <f t="shared" ref="T484" si="867">IF(W$80="","",SUM(T485:T491))</f>
        <v/>
      </c>
      <c r="U484" s="609" t="str">
        <f t="shared" ref="U484" si="868">IF(X$80="","",SUM(U485:U491))</f>
        <v/>
      </c>
      <c r="V484" s="609" t="str">
        <f t="shared" ref="V484" si="869">IF(Y$80="","",SUM(V485:V491))</f>
        <v/>
      </c>
      <c r="W484" s="609" t="str">
        <f t="shared" ref="W484" si="870">IF(Z$80="","",SUM(W485:W491))</f>
        <v/>
      </c>
      <c r="X484" s="609" t="str">
        <f t="shared" ref="X484" si="871">IF(AA$80="","",SUM(X485:X491))</f>
        <v/>
      </c>
      <c r="Y484" s="609" t="str">
        <f t="shared" ref="Y484" si="872">IF(AB$80="","",SUM(Y485:Y491))</f>
        <v/>
      </c>
      <c r="Z484" s="609" t="str">
        <f t="shared" ref="Z484" si="873">IF(AC$80="","",SUM(Z485:Z491))</f>
        <v/>
      </c>
      <c r="AA484" s="609" t="str">
        <f t="shared" ref="AA484" si="874">IF(AD$80="","",SUM(AA485:AA491))</f>
        <v/>
      </c>
      <c r="AB484" s="609" t="str">
        <f t="shared" ref="AB484" si="875">IF(AE$80="","",SUM(AB485:AB491))</f>
        <v/>
      </c>
      <c r="AC484" s="609" t="str">
        <f t="shared" ref="AC484" si="876">IF(AF$80="","",SUM(AC485:AC491))</f>
        <v/>
      </c>
      <c r="AD484" s="609" t="str">
        <f t="shared" ref="AD484" si="877">IF(AG$80="","",SUM(AD485:AD491))</f>
        <v/>
      </c>
      <c r="AE484" s="609" t="str">
        <f t="shared" ref="AE484" si="878">IF(AH$80="","",SUM(AE485:AE491))</f>
        <v/>
      </c>
      <c r="AF484" s="609" t="str">
        <f t="shared" ref="AF484" si="879">IF(AI$80="","",SUM(AF485:AF491))</f>
        <v/>
      </c>
      <c r="AG484" s="609" t="str">
        <f t="shared" ref="AG484" si="880">IF(AJ$80="","",SUM(AG485:AG491))</f>
        <v/>
      </c>
    </row>
    <row r="485" spans="1:33" s="69" customFormat="1">
      <c r="A485" s="85" t="s">
        <v>35</v>
      </c>
      <c r="B485" s="86" t="s">
        <v>301</v>
      </c>
      <c r="C485" s="87" t="s">
        <v>1</v>
      </c>
      <c r="D485" s="291">
        <f>IF(G$80="","",IF(D$182="",0,D$182))</f>
        <v>47781.502500000002</v>
      </c>
      <c r="E485" s="291">
        <f t="shared" ref="E485" si="881">IF(H$80="","",IF(E$182="",0,E$182))</f>
        <v>1138365</v>
      </c>
      <c r="F485" s="291">
        <f t="shared" ref="F485" si="882">IF(I$80="","",IF(F$182="",0,F$182))</f>
        <v>0</v>
      </c>
      <c r="G485" s="291">
        <f t="shared" ref="G485" si="883">IF(J$80="","",IF(G$182="",0,G$182))</f>
        <v>0</v>
      </c>
      <c r="H485" s="291">
        <f t="shared" ref="H485" si="884">IF(K$80="","",IF(H$182="",0,H$182))</f>
        <v>0</v>
      </c>
      <c r="I485" s="291">
        <f t="shared" ref="I485" si="885">IF(L$80="","",IF(I$182="",0,I$182))</f>
        <v>0</v>
      </c>
      <c r="J485" s="291">
        <f t="shared" ref="J485" si="886">IF(M$80="","",IF(J$182="",0,J$182))</f>
        <v>0</v>
      </c>
      <c r="K485" s="291">
        <f t="shared" ref="K485" si="887">IF(N$80="","",IF(K$182="",0,K$182))</f>
        <v>0</v>
      </c>
      <c r="L485" s="291">
        <f t="shared" ref="L485" si="888">IF(O$80="","",IF(L$182="",0,L$182))</f>
        <v>0</v>
      </c>
      <c r="M485" s="291">
        <f t="shared" ref="M485" si="889">IF(P$80="","",IF(M$182="",0,M$182))</f>
        <v>0</v>
      </c>
      <c r="N485" s="291">
        <f t="shared" ref="N485" si="890">IF(Q$80="","",IF(N$182="",0,N$182))</f>
        <v>0</v>
      </c>
      <c r="O485" s="291">
        <f t="shared" ref="O485" si="891">IF(R$80="","",IF(O$182="",0,O$182))</f>
        <v>0</v>
      </c>
      <c r="P485" s="291">
        <f t="shared" ref="P485" si="892">IF(S$80="","",IF(P$182="",0,P$182))</f>
        <v>0</v>
      </c>
      <c r="Q485" s="291">
        <f t="shared" ref="Q485" si="893">IF(T$80="","",IF(Q$182="",0,Q$182))</f>
        <v>0</v>
      </c>
      <c r="R485" s="291">
        <f t="shared" ref="R485" si="894">IF(U$80="","",IF(R$182="",0,R$182))</f>
        <v>0</v>
      </c>
      <c r="S485" s="291" t="str">
        <f t="shared" ref="S485" si="895">IF(V$80="","",IF(S$182="",0,S$182))</f>
        <v/>
      </c>
      <c r="T485" s="291" t="str">
        <f t="shared" ref="T485" si="896">IF(W$80="","",IF(T$182="",0,T$182))</f>
        <v/>
      </c>
      <c r="U485" s="291" t="str">
        <f t="shared" ref="U485" si="897">IF(X$80="","",IF(U$182="",0,U$182))</f>
        <v/>
      </c>
      <c r="V485" s="291" t="str">
        <f t="shared" ref="V485" si="898">IF(Y$80="","",IF(V$182="",0,V$182))</f>
        <v/>
      </c>
      <c r="W485" s="291" t="str">
        <f t="shared" ref="W485" si="899">IF(Z$80="","",IF(W$182="",0,W$182))</f>
        <v/>
      </c>
      <c r="X485" s="291" t="str">
        <f t="shared" ref="X485" si="900">IF(AA$80="","",IF(X$182="",0,X$182))</f>
        <v/>
      </c>
      <c r="Y485" s="291" t="str">
        <f t="shared" ref="Y485" si="901">IF(AB$80="","",IF(Y$182="",0,Y$182))</f>
        <v/>
      </c>
      <c r="Z485" s="291" t="str">
        <f t="shared" ref="Z485" si="902">IF(AC$80="","",IF(Z$182="",0,Z$182))</f>
        <v/>
      </c>
      <c r="AA485" s="291" t="str">
        <f t="shared" ref="AA485" si="903">IF(AD$80="","",IF(AA$182="",0,AA$182))</f>
        <v/>
      </c>
      <c r="AB485" s="291" t="str">
        <f t="shared" ref="AB485" si="904">IF(AE$80="","",IF(AB$182="",0,AB$182))</f>
        <v/>
      </c>
      <c r="AC485" s="291" t="str">
        <f t="shared" ref="AC485" si="905">IF(AF$80="","",IF(AC$182="",0,AC$182))</f>
        <v/>
      </c>
      <c r="AD485" s="291" t="str">
        <f t="shared" ref="AD485" si="906">IF(AG$80="","",IF(AD$182="",0,AD$182))</f>
        <v/>
      </c>
      <c r="AE485" s="291" t="str">
        <f t="shared" ref="AE485" si="907">IF(AH$80="","",IF(AE$182="",0,AE$182))</f>
        <v/>
      </c>
      <c r="AF485" s="291" t="str">
        <f t="shared" ref="AF485" si="908">IF(AI$80="","",IF(AF$182="",0,AF$182))</f>
        <v/>
      </c>
      <c r="AG485" s="291" t="str">
        <f t="shared" ref="AG485" si="909">IF(AJ$80="","",IF(AG$182="",0,AG$182))</f>
        <v/>
      </c>
    </row>
    <row r="486" spans="1:33" s="69" customFormat="1" ht="20.399999999999999">
      <c r="A486" s="85" t="s">
        <v>36</v>
      </c>
      <c r="B486" s="86" t="s">
        <v>336</v>
      </c>
      <c r="C486" s="87" t="s">
        <v>1</v>
      </c>
      <c r="D486" s="291">
        <f>IF(G$80="","",SUM(D232,D$186)-SUM(D217,D220))</f>
        <v>0</v>
      </c>
      <c r="E486" s="291">
        <f t="shared" ref="E486:AG486" si="910">IF(H$80="","",SUM(E232,E$186)-SUM(E217,E220))</f>
        <v>0</v>
      </c>
      <c r="F486" s="291">
        <f t="shared" si="910"/>
        <v>14007.809999999998</v>
      </c>
      <c r="G486" s="291">
        <f t="shared" si="910"/>
        <v>14007.809999999998</v>
      </c>
      <c r="H486" s="291">
        <f t="shared" si="910"/>
        <v>14007.809999999998</v>
      </c>
      <c r="I486" s="291">
        <f t="shared" si="910"/>
        <v>14007.809999999998</v>
      </c>
      <c r="J486" s="291">
        <f t="shared" si="910"/>
        <v>32663.839999999997</v>
      </c>
      <c r="K486" s="291">
        <f t="shared" si="910"/>
        <v>14007.809999999998</v>
      </c>
      <c r="L486" s="291">
        <f t="shared" si="910"/>
        <v>14007.809999999998</v>
      </c>
      <c r="M486" s="291">
        <f t="shared" si="910"/>
        <v>14007.81</v>
      </c>
      <c r="N486" s="291">
        <f t="shared" si="910"/>
        <v>14007.81</v>
      </c>
      <c r="O486" s="291">
        <f t="shared" si="910"/>
        <v>172268.84</v>
      </c>
      <c r="P486" s="291">
        <f t="shared" si="910"/>
        <v>14007.809999999998</v>
      </c>
      <c r="Q486" s="291">
        <f t="shared" si="910"/>
        <v>14007.809999999998</v>
      </c>
      <c r="R486" s="291">
        <f t="shared" si="910"/>
        <v>14007.809999999998</v>
      </c>
      <c r="S486" s="291" t="str">
        <f t="shared" si="910"/>
        <v/>
      </c>
      <c r="T486" s="291" t="str">
        <f t="shared" si="910"/>
        <v/>
      </c>
      <c r="U486" s="291" t="str">
        <f t="shared" si="910"/>
        <v/>
      </c>
      <c r="V486" s="291" t="str">
        <f t="shared" si="910"/>
        <v/>
      </c>
      <c r="W486" s="291" t="str">
        <f t="shared" si="910"/>
        <v/>
      </c>
      <c r="X486" s="291" t="str">
        <f t="shared" si="910"/>
        <v/>
      </c>
      <c r="Y486" s="291" t="str">
        <f t="shared" si="910"/>
        <v/>
      </c>
      <c r="Z486" s="291" t="str">
        <f t="shared" si="910"/>
        <v/>
      </c>
      <c r="AA486" s="291" t="str">
        <f t="shared" si="910"/>
        <v/>
      </c>
      <c r="AB486" s="291" t="str">
        <f t="shared" si="910"/>
        <v/>
      </c>
      <c r="AC486" s="291" t="str">
        <f t="shared" si="910"/>
        <v/>
      </c>
      <c r="AD486" s="291" t="str">
        <f t="shared" si="910"/>
        <v/>
      </c>
      <c r="AE486" s="291" t="str">
        <f t="shared" si="910"/>
        <v/>
      </c>
      <c r="AF486" s="291" t="str">
        <f t="shared" si="910"/>
        <v/>
      </c>
      <c r="AG486" s="291" t="str">
        <f t="shared" si="910"/>
        <v/>
      </c>
    </row>
    <row r="487" spans="1:33" s="69" customFormat="1">
      <c r="A487" s="85" t="s">
        <v>37</v>
      </c>
      <c r="B487" s="86" t="s">
        <v>332</v>
      </c>
      <c r="C487" s="87" t="s">
        <v>1</v>
      </c>
      <c r="D487" s="291" t="str">
        <f>IF(G$80="","",D$195)</f>
        <v/>
      </c>
      <c r="E487" s="291" t="str">
        <f t="shared" ref="E487" si="911">IF(H$80="","",E$195)</f>
        <v/>
      </c>
      <c r="F487" s="291" t="str">
        <f t="shared" ref="F487" si="912">IF(I$80="","",F$195)</f>
        <v/>
      </c>
      <c r="G487" s="291" t="str">
        <f t="shared" ref="G487" si="913">IF(J$80="","",G$195)</f>
        <v/>
      </c>
      <c r="H487" s="291" t="str">
        <f t="shared" ref="H487" si="914">IF(K$80="","",H$195)</f>
        <v/>
      </c>
      <c r="I487" s="291" t="str">
        <f t="shared" ref="I487" si="915">IF(L$80="","",I$195)</f>
        <v/>
      </c>
      <c r="J487" s="291" t="str">
        <f t="shared" ref="J487" si="916">IF(M$80="","",J$195)</f>
        <v/>
      </c>
      <c r="K487" s="291" t="str">
        <f t="shared" ref="K487" si="917">IF(N$80="","",K$195)</f>
        <v/>
      </c>
      <c r="L487" s="291" t="str">
        <f t="shared" ref="L487" si="918">IF(O$80="","",L$195)</f>
        <v/>
      </c>
      <c r="M487" s="291" t="str">
        <f t="shared" ref="M487" si="919">IF(P$80="","",M$195)</f>
        <v/>
      </c>
      <c r="N487" s="291" t="str">
        <f t="shared" ref="N487" si="920">IF(Q$80="","",N$195)</f>
        <v/>
      </c>
      <c r="O487" s="291" t="str">
        <f t="shared" ref="O487" si="921">IF(R$80="","",O$195)</f>
        <v/>
      </c>
      <c r="P487" s="291" t="str">
        <f t="shared" ref="P487" si="922">IF(S$80="","",P$195)</f>
        <v/>
      </c>
      <c r="Q487" s="291" t="str">
        <f t="shared" ref="Q487" si="923">IF(T$80="","",Q$195)</f>
        <v/>
      </c>
      <c r="R487" s="291" t="str">
        <f t="shared" ref="R487" si="924">IF(U$80="","",R$195)</f>
        <v/>
      </c>
      <c r="S487" s="291" t="str">
        <f t="shared" ref="S487" si="925">IF(V$80="","",S$195)</f>
        <v/>
      </c>
      <c r="T487" s="291" t="str">
        <f t="shared" ref="T487" si="926">IF(W$80="","",T$195)</f>
        <v/>
      </c>
      <c r="U487" s="291" t="str">
        <f t="shared" ref="U487" si="927">IF(X$80="","",U$195)</f>
        <v/>
      </c>
      <c r="V487" s="291" t="str">
        <f t="shared" ref="V487" si="928">IF(Y$80="","",V$195)</f>
        <v/>
      </c>
      <c r="W487" s="291" t="str">
        <f t="shared" ref="W487" si="929">IF(Z$80="","",W$195)</f>
        <v/>
      </c>
      <c r="X487" s="291" t="str">
        <f t="shared" ref="X487" si="930">IF(AA$80="","",X$195)</f>
        <v/>
      </c>
      <c r="Y487" s="291" t="str">
        <f t="shared" ref="Y487" si="931">IF(AB$80="","",Y$195)</f>
        <v/>
      </c>
      <c r="Z487" s="291" t="str">
        <f t="shared" ref="Z487" si="932">IF(AC$80="","",Z$195)</f>
        <v/>
      </c>
      <c r="AA487" s="291" t="str">
        <f t="shared" ref="AA487" si="933">IF(AD$80="","",AA$195)</f>
        <v/>
      </c>
      <c r="AB487" s="291" t="str">
        <f t="shared" ref="AB487" si="934">IF(AE$80="","",AB$195)</f>
        <v/>
      </c>
      <c r="AC487" s="291" t="str">
        <f t="shared" ref="AC487" si="935">IF(AF$80="","",AC$195)</f>
        <v/>
      </c>
      <c r="AD487" s="291" t="str">
        <f t="shared" ref="AD487" si="936">IF(AG$80="","",AD$195)</f>
        <v/>
      </c>
      <c r="AE487" s="291" t="str">
        <f t="shared" ref="AE487" si="937">IF(AH$80="","",AE$195)</f>
        <v/>
      </c>
      <c r="AF487" s="291" t="str">
        <f t="shared" ref="AF487" si="938">IF(AI$80="","",AF$195)</f>
        <v/>
      </c>
      <c r="AG487" s="291" t="str">
        <f t="shared" ref="AG487" si="939">IF(AJ$80="","",AG$195)</f>
        <v/>
      </c>
    </row>
    <row r="488" spans="1:33" s="69" customFormat="1">
      <c r="A488" s="85" t="s">
        <v>38</v>
      </c>
      <c r="B488" s="86" t="s">
        <v>333</v>
      </c>
      <c r="C488" s="87" t="s">
        <v>1</v>
      </c>
      <c r="D488" s="291" t="str">
        <f>IF(G$80="","",D$196)</f>
        <v/>
      </c>
      <c r="E488" s="291" t="str">
        <f t="shared" ref="E488" si="940">IF(H$80="","",E$196)</f>
        <v/>
      </c>
      <c r="F488" s="291" t="str">
        <f t="shared" ref="F488" si="941">IF(I$80="","",F$196)</f>
        <v/>
      </c>
      <c r="G488" s="291" t="str">
        <f t="shared" ref="G488" si="942">IF(J$80="","",G$196)</f>
        <v/>
      </c>
      <c r="H488" s="291" t="str">
        <f t="shared" ref="H488" si="943">IF(K$80="","",H$196)</f>
        <v/>
      </c>
      <c r="I488" s="291" t="str">
        <f t="shared" ref="I488" si="944">IF(L$80="","",I$196)</f>
        <v/>
      </c>
      <c r="J488" s="291" t="str">
        <f t="shared" ref="J488" si="945">IF(M$80="","",J$196)</f>
        <v/>
      </c>
      <c r="K488" s="291" t="str">
        <f t="shared" ref="K488" si="946">IF(N$80="","",K$196)</f>
        <v/>
      </c>
      <c r="L488" s="291" t="str">
        <f t="shared" ref="L488" si="947">IF(O$80="","",L$196)</f>
        <v/>
      </c>
      <c r="M488" s="291" t="str">
        <f t="shared" ref="M488" si="948">IF(P$80="","",M$196)</f>
        <v/>
      </c>
      <c r="N488" s="291" t="str">
        <f t="shared" ref="N488" si="949">IF(Q$80="","",N$196)</f>
        <v/>
      </c>
      <c r="O488" s="291" t="str">
        <f t="shared" ref="O488" si="950">IF(R$80="","",O$196)</f>
        <v/>
      </c>
      <c r="P488" s="291" t="str">
        <f t="shared" ref="P488" si="951">IF(S$80="","",P$196)</f>
        <v/>
      </c>
      <c r="Q488" s="291" t="str">
        <f t="shared" ref="Q488" si="952">IF(T$80="","",Q$196)</f>
        <v/>
      </c>
      <c r="R488" s="291" t="str">
        <f t="shared" ref="R488" si="953">IF(U$80="","",R$196)</f>
        <v/>
      </c>
      <c r="S488" s="291" t="str">
        <f t="shared" ref="S488" si="954">IF(V$80="","",S$196)</f>
        <v/>
      </c>
      <c r="T488" s="291" t="str">
        <f t="shared" ref="T488" si="955">IF(W$80="","",T$196)</f>
        <v/>
      </c>
      <c r="U488" s="291" t="str">
        <f t="shared" ref="U488" si="956">IF(X$80="","",U$196)</f>
        <v/>
      </c>
      <c r="V488" s="291" t="str">
        <f t="shared" ref="V488" si="957">IF(Y$80="","",V$196)</f>
        <v/>
      </c>
      <c r="W488" s="291" t="str">
        <f t="shared" ref="W488" si="958">IF(Z$80="","",W$196)</f>
        <v/>
      </c>
      <c r="X488" s="291" t="str">
        <f t="shared" ref="X488" si="959">IF(AA$80="","",X$196)</f>
        <v/>
      </c>
      <c r="Y488" s="291" t="str">
        <f t="shared" ref="Y488" si="960">IF(AB$80="","",Y$196)</f>
        <v/>
      </c>
      <c r="Z488" s="291" t="str">
        <f t="shared" ref="Z488" si="961">IF(AC$80="","",Z$196)</f>
        <v/>
      </c>
      <c r="AA488" s="291" t="str">
        <f t="shared" ref="AA488" si="962">IF(AD$80="","",AA$196)</f>
        <v/>
      </c>
      <c r="AB488" s="291" t="str">
        <f t="shared" ref="AB488" si="963">IF(AE$80="","",AB$196)</f>
        <v/>
      </c>
      <c r="AC488" s="291" t="str">
        <f t="shared" ref="AC488" si="964">IF(AF$80="","",AC$196)</f>
        <v/>
      </c>
      <c r="AD488" s="291" t="str">
        <f t="shared" ref="AD488" si="965">IF(AG$80="","",AD$196)</f>
        <v/>
      </c>
      <c r="AE488" s="291" t="str">
        <f t="shared" ref="AE488" si="966">IF(AH$80="","",AE$196)</f>
        <v/>
      </c>
      <c r="AF488" s="291" t="str">
        <f t="shared" ref="AF488" si="967">IF(AI$80="","",AF$196)</f>
        <v/>
      </c>
      <c r="AG488" s="291" t="str">
        <f t="shared" ref="AG488" si="968">IF(AJ$80="","",AG$196)</f>
        <v/>
      </c>
    </row>
    <row r="489" spans="1:33" s="69" customFormat="1">
      <c r="A489" s="85" t="s">
        <v>39</v>
      </c>
      <c r="B489" s="86" t="s">
        <v>331</v>
      </c>
      <c r="C489" s="87" t="s">
        <v>1</v>
      </c>
      <c r="D489" s="291">
        <f t="shared" ref="D489:AG489" si="969">IF(G$80="","",IF(SUM(D480)-SUM(D486,D488,D217,D220)&gt;0,(SUM(D480)-SUM(D486,D488,D217,D220))*$D$40,0))</f>
        <v>0</v>
      </c>
      <c r="E489" s="291">
        <f t="shared" si="969"/>
        <v>0</v>
      </c>
      <c r="F489" s="291">
        <f t="shared" si="969"/>
        <v>0</v>
      </c>
      <c r="G489" s="291">
        <f t="shared" si="969"/>
        <v>0</v>
      </c>
      <c r="H489" s="291">
        <f t="shared" si="969"/>
        <v>0</v>
      </c>
      <c r="I489" s="291">
        <f t="shared" si="969"/>
        <v>0</v>
      </c>
      <c r="J489" s="291">
        <f t="shared" si="969"/>
        <v>0</v>
      </c>
      <c r="K489" s="291">
        <f t="shared" si="969"/>
        <v>0</v>
      </c>
      <c r="L489" s="291">
        <f t="shared" si="969"/>
        <v>0</v>
      </c>
      <c r="M489" s="291">
        <f t="shared" si="969"/>
        <v>0</v>
      </c>
      <c r="N489" s="291">
        <f t="shared" si="969"/>
        <v>0</v>
      </c>
      <c r="O489" s="291">
        <f t="shared" si="969"/>
        <v>0</v>
      </c>
      <c r="P489" s="291">
        <f t="shared" si="969"/>
        <v>0</v>
      </c>
      <c r="Q489" s="291">
        <f t="shared" si="969"/>
        <v>0</v>
      </c>
      <c r="R489" s="291">
        <f t="shared" si="969"/>
        <v>0</v>
      </c>
      <c r="S489" s="291" t="str">
        <f t="shared" si="969"/>
        <v/>
      </c>
      <c r="T489" s="291" t="str">
        <f t="shared" si="969"/>
        <v/>
      </c>
      <c r="U489" s="291" t="str">
        <f t="shared" si="969"/>
        <v/>
      </c>
      <c r="V489" s="291" t="str">
        <f t="shared" si="969"/>
        <v/>
      </c>
      <c r="W489" s="291" t="str">
        <f t="shared" si="969"/>
        <v/>
      </c>
      <c r="X489" s="291" t="str">
        <f t="shared" si="969"/>
        <v/>
      </c>
      <c r="Y489" s="291" t="str">
        <f t="shared" si="969"/>
        <v/>
      </c>
      <c r="Z489" s="291" t="str">
        <f t="shared" si="969"/>
        <v/>
      </c>
      <c r="AA489" s="291" t="str">
        <f t="shared" si="969"/>
        <v/>
      </c>
      <c r="AB489" s="291" t="str">
        <f t="shared" si="969"/>
        <v/>
      </c>
      <c r="AC489" s="291" t="str">
        <f t="shared" si="969"/>
        <v/>
      </c>
      <c r="AD489" s="291" t="str">
        <f t="shared" si="969"/>
        <v/>
      </c>
      <c r="AE489" s="291" t="str">
        <f t="shared" si="969"/>
        <v/>
      </c>
      <c r="AF489" s="291" t="str">
        <f t="shared" si="969"/>
        <v/>
      </c>
      <c r="AG489" s="291" t="str">
        <f t="shared" si="969"/>
        <v/>
      </c>
    </row>
    <row r="490" spans="1:33" s="69" customFormat="1">
      <c r="A490" s="85" t="s">
        <v>40</v>
      </c>
      <c r="B490" s="86" t="s">
        <v>338</v>
      </c>
      <c r="C490" s="87" t="s">
        <v>1</v>
      </c>
      <c r="D490" s="291" t="str">
        <f>IF(Dane!D253="","",Dane!D253)</f>
        <v/>
      </c>
      <c r="E490" s="291" t="str">
        <f>IF(Dane!E253="","",Dane!E253)</f>
        <v/>
      </c>
      <c r="F490" s="291">
        <f>IF(Dane!F253="","",Dane!F253)</f>
        <v>-537.29</v>
      </c>
      <c r="G490" s="291">
        <f>IF(Dane!G253="","",Dane!G253)</f>
        <v>0</v>
      </c>
      <c r="H490" s="291">
        <f>IF(Dane!H253="","",Dane!H253)</f>
        <v>0</v>
      </c>
      <c r="I490" s="291">
        <f>IF(Dane!I253="","",Dane!I253)</f>
        <v>0</v>
      </c>
      <c r="J490" s="291">
        <f>IF(Dane!J253="","",Dane!J253)</f>
        <v>-173.01999999999998</v>
      </c>
      <c r="K490" s="291">
        <f>IF(Dane!K253="","",Dane!K253)</f>
        <v>173.01999999999998</v>
      </c>
      <c r="L490" s="291">
        <f>IF(Dane!L253="","",Dane!L253)</f>
        <v>0</v>
      </c>
      <c r="M490" s="291">
        <f>IF(Dane!M253="","",Dane!M253)</f>
        <v>0</v>
      </c>
      <c r="N490" s="291">
        <f>IF(Dane!N253="","",Dane!N253)</f>
        <v>0</v>
      </c>
      <c r="O490" s="291">
        <f>IF(Dane!O253="","",Dane!O253)</f>
        <v>-173.01999999999998</v>
      </c>
      <c r="P490" s="291">
        <f>IF(Dane!P253="","",Dane!P253)</f>
        <v>173.01999999999998</v>
      </c>
      <c r="Q490" s="291">
        <f>IF(Dane!Q253="","",Dane!Q253)</f>
        <v>0</v>
      </c>
      <c r="R490" s="291">
        <f>IF(Dane!R253="","",Dane!R253)</f>
        <v>0</v>
      </c>
      <c r="S490" s="291" t="str">
        <f>IF(Dane!S253="","",Dane!S253)</f>
        <v/>
      </c>
      <c r="T490" s="291" t="str">
        <f>IF(Dane!T253="","",Dane!T253)</f>
        <v/>
      </c>
      <c r="U490" s="291" t="str">
        <f>IF(Dane!U253="","",Dane!U253)</f>
        <v/>
      </c>
      <c r="V490" s="291" t="str">
        <f>IF(Dane!V253="","",Dane!V253)</f>
        <v/>
      </c>
      <c r="W490" s="291" t="str">
        <f>IF(Dane!W253="","",Dane!W253)</f>
        <v/>
      </c>
      <c r="X490" s="291" t="str">
        <f>IF(Dane!X253="","",Dane!X253)</f>
        <v/>
      </c>
      <c r="Y490" s="291" t="str">
        <f>IF(Dane!Y253="","",Dane!Y253)</f>
        <v/>
      </c>
      <c r="Z490" s="291" t="str">
        <f>IF(Dane!Z253="","",Dane!Z253)</f>
        <v/>
      </c>
      <c r="AA490" s="291" t="str">
        <f>IF(Dane!AA253="","",Dane!AA253)</f>
        <v/>
      </c>
      <c r="AB490" s="291" t="str">
        <f>IF(Dane!AB253="","",Dane!AB253)</f>
        <v/>
      </c>
      <c r="AC490" s="291" t="str">
        <f>IF(Dane!AC253="","",Dane!AC253)</f>
        <v/>
      </c>
      <c r="AD490" s="291" t="str">
        <f>IF(Dane!AD253="","",Dane!AD253)</f>
        <v/>
      </c>
      <c r="AE490" s="291" t="str">
        <f>IF(Dane!AE253="","",Dane!AE253)</f>
        <v/>
      </c>
      <c r="AF490" s="291" t="str">
        <f>IF(Dane!AF253="","",Dane!AF253)</f>
        <v/>
      </c>
      <c r="AG490" s="291" t="str">
        <f>IF(Dane!AG253="","",Dane!AG253)</f>
        <v/>
      </c>
    </row>
    <row r="491" spans="1:33" s="69" customFormat="1">
      <c r="A491" s="126" t="s">
        <v>41</v>
      </c>
      <c r="B491" s="95" t="s">
        <v>29</v>
      </c>
      <c r="C491" s="124" t="s">
        <v>1</v>
      </c>
      <c r="D491" s="288" t="str">
        <f>IF(Dane!D254="","",Dane!D254)</f>
        <v/>
      </c>
      <c r="E491" s="288" t="str">
        <f>IF(Dane!E254="","",Dane!E254)</f>
        <v/>
      </c>
      <c r="F491" s="288" t="str">
        <f>IF(Dane!F254="","",Dane!F254)</f>
        <v/>
      </c>
      <c r="G491" s="288" t="str">
        <f>IF(Dane!G254="","",Dane!G254)</f>
        <v/>
      </c>
      <c r="H491" s="288" t="str">
        <f>IF(Dane!H254="","",Dane!H254)</f>
        <v/>
      </c>
      <c r="I491" s="288" t="str">
        <f>IF(Dane!I254="","",Dane!I254)</f>
        <v/>
      </c>
      <c r="J491" s="288" t="str">
        <f>IF(Dane!J254="","",Dane!J254)</f>
        <v/>
      </c>
      <c r="K491" s="288" t="str">
        <f>IF(Dane!K254="","",Dane!K254)</f>
        <v/>
      </c>
      <c r="L491" s="288" t="str">
        <f>IF(Dane!L254="","",Dane!L254)</f>
        <v/>
      </c>
      <c r="M491" s="288" t="str">
        <f>IF(Dane!M254="","",Dane!M254)</f>
        <v/>
      </c>
      <c r="N491" s="288" t="str">
        <f>IF(Dane!N254="","",Dane!N254)</f>
        <v/>
      </c>
      <c r="O491" s="288" t="str">
        <f>IF(Dane!O254="","",Dane!O254)</f>
        <v/>
      </c>
      <c r="P491" s="288" t="str">
        <f>IF(Dane!P254="","",Dane!P254)</f>
        <v/>
      </c>
      <c r="Q491" s="288" t="str">
        <f>IF(Dane!Q254="","",Dane!Q254)</f>
        <v/>
      </c>
      <c r="R491" s="288" t="str">
        <f>IF(Dane!R254="","",Dane!R254)</f>
        <v/>
      </c>
      <c r="S491" s="288" t="str">
        <f>IF(Dane!S254="","",Dane!S254)</f>
        <v/>
      </c>
      <c r="T491" s="288" t="str">
        <f>IF(Dane!T254="","",Dane!T254)</f>
        <v/>
      </c>
      <c r="U491" s="288" t="str">
        <f>IF(Dane!U254="","",Dane!U254)</f>
        <v/>
      </c>
      <c r="V491" s="288" t="str">
        <f>IF(Dane!V254="","",Dane!V254)</f>
        <v/>
      </c>
      <c r="W491" s="288" t="str">
        <f>IF(Dane!W254="","",Dane!W254)</f>
        <v/>
      </c>
      <c r="X491" s="288" t="str">
        <f>IF(Dane!X254="","",Dane!X254)</f>
        <v/>
      </c>
      <c r="Y491" s="288" t="str">
        <f>IF(Dane!Y254="","",Dane!Y254)</f>
        <v/>
      </c>
      <c r="Z491" s="288" t="str">
        <f>IF(Dane!Z254="","",Dane!Z254)</f>
        <v/>
      </c>
      <c r="AA491" s="288" t="str">
        <f>IF(Dane!AA254="","",Dane!AA254)</f>
        <v/>
      </c>
      <c r="AB491" s="288" t="str">
        <f>IF(Dane!AB254="","",Dane!AB254)</f>
        <v/>
      </c>
      <c r="AC491" s="288" t="str">
        <f>IF(Dane!AC254="","",Dane!AC254)</f>
        <v/>
      </c>
      <c r="AD491" s="288" t="str">
        <f>IF(Dane!AD254="","",Dane!AD254)</f>
        <v/>
      </c>
      <c r="AE491" s="288" t="str">
        <f>IF(Dane!AE254="","",Dane!AE254)</f>
        <v/>
      </c>
      <c r="AF491" s="288" t="str">
        <f>IF(Dane!AF254="","",Dane!AF254)</f>
        <v/>
      </c>
      <c r="AG491" s="288" t="str">
        <f>IF(Dane!AG254="","",Dane!AG254)</f>
        <v/>
      </c>
    </row>
    <row r="492" spans="1:33" s="69" customFormat="1">
      <c r="A492" s="45">
        <v>3</v>
      </c>
      <c r="B492" s="265" t="s">
        <v>30</v>
      </c>
      <c r="C492" s="148" t="s">
        <v>1</v>
      </c>
      <c r="D492" s="610">
        <f>IF(G$80="","",D476-D484)</f>
        <v>0</v>
      </c>
      <c r="E492" s="610">
        <f t="shared" ref="E492:AG492" si="970">IF(E$451="","",E476-E484)</f>
        <v>0</v>
      </c>
      <c r="F492" s="610">
        <f t="shared" si="970"/>
        <v>0</v>
      </c>
      <c r="G492" s="610">
        <f t="shared" si="970"/>
        <v>0</v>
      </c>
      <c r="H492" s="610">
        <f t="shared" si="970"/>
        <v>0</v>
      </c>
      <c r="I492" s="610">
        <f t="shared" si="970"/>
        <v>0</v>
      </c>
      <c r="J492" s="610">
        <f t="shared" si="970"/>
        <v>0</v>
      </c>
      <c r="K492" s="610">
        <f t="shared" si="970"/>
        <v>0</v>
      </c>
      <c r="L492" s="610">
        <f t="shared" si="970"/>
        <v>0</v>
      </c>
      <c r="M492" s="610">
        <f t="shared" si="970"/>
        <v>0</v>
      </c>
      <c r="N492" s="610">
        <f t="shared" si="970"/>
        <v>0</v>
      </c>
      <c r="O492" s="610">
        <f t="shared" si="970"/>
        <v>0</v>
      </c>
      <c r="P492" s="610">
        <f t="shared" si="970"/>
        <v>0</v>
      </c>
      <c r="Q492" s="610">
        <f t="shared" si="970"/>
        <v>0</v>
      </c>
      <c r="R492" s="610">
        <f t="shared" si="970"/>
        <v>0</v>
      </c>
      <c r="S492" s="610" t="str">
        <f t="shared" si="970"/>
        <v/>
      </c>
      <c r="T492" s="610" t="str">
        <f t="shared" si="970"/>
        <v/>
      </c>
      <c r="U492" s="610" t="str">
        <f t="shared" si="970"/>
        <v/>
      </c>
      <c r="V492" s="610" t="str">
        <f t="shared" si="970"/>
        <v/>
      </c>
      <c r="W492" s="610" t="str">
        <f t="shared" si="970"/>
        <v/>
      </c>
      <c r="X492" s="610" t="str">
        <f t="shared" si="970"/>
        <v/>
      </c>
      <c r="Y492" s="610" t="str">
        <f t="shared" si="970"/>
        <v/>
      </c>
      <c r="Z492" s="610" t="str">
        <f t="shared" si="970"/>
        <v/>
      </c>
      <c r="AA492" s="610" t="str">
        <f t="shared" si="970"/>
        <v/>
      </c>
      <c r="AB492" s="610" t="str">
        <f t="shared" si="970"/>
        <v/>
      </c>
      <c r="AC492" s="610" t="str">
        <f t="shared" si="970"/>
        <v/>
      </c>
      <c r="AD492" s="610" t="str">
        <f t="shared" si="970"/>
        <v/>
      </c>
      <c r="AE492" s="610" t="str">
        <f t="shared" si="970"/>
        <v/>
      </c>
      <c r="AF492" s="610" t="str">
        <f t="shared" si="970"/>
        <v/>
      </c>
      <c r="AG492" s="610" t="str">
        <f t="shared" si="970"/>
        <v/>
      </c>
    </row>
    <row r="493" spans="1:33" s="69" customFormat="1">
      <c r="A493" s="198">
        <v>4</v>
      </c>
      <c r="B493" s="156" t="s">
        <v>31</v>
      </c>
      <c r="C493" s="289" t="s">
        <v>1</v>
      </c>
      <c r="D493" s="290">
        <f>IF(G$80="","",D475+D492)</f>
        <v>435503.8</v>
      </c>
      <c r="E493" s="290">
        <f t="shared" ref="E493:AG493" si="971">IF(E$451="","",E475+E492)</f>
        <v>435503.8</v>
      </c>
      <c r="F493" s="290">
        <f t="shared" si="971"/>
        <v>435503.8</v>
      </c>
      <c r="G493" s="290">
        <f t="shared" si="971"/>
        <v>435503.8</v>
      </c>
      <c r="H493" s="290">
        <f t="shared" si="971"/>
        <v>435503.8</v>
      </c>
      <c r="I493" s="290">
        <f t="shared" si="971"/>
        <v>435503.8</v>
      </c>
      <c r="J493" s="290">
        <f t="shared" si="971"/>
        <v>435503.8</v>
      </c>
      <c r="K493" s="290">
        <f t="shared" si="971"/>
        <v>435503.8</v>
      </c>
      <c r="L493" s="290">
        <f t="shared" si="971"/>
        <v>435503.8</v>
      </c>
      <c r="M493" s="290">
        <f t="shared" si="971"/>
        <v>435503.8</v>
      </c>
      <c r="N493" s="290">
        <f t="shared" si="971"/>
        <v>435503.8</v>
      </c>
      <c r="O493" s="290">
        <f t="shared" si="971"/>
        <v>435503.8</v>
      </c>
      <c r="P493" s="290">
        <f t="shared" si="971"/>
        <v>435503.8</v>
      </c>
      <c r="Q493" s="290">
        <f t="shared" si="971"/>
        <v>435503.8</v>
      </c>
      <c r="R493" s="290">
        <f t="shared" si="971"/>
        <v>435503.8</v>
      </c>
      <c r="S493" s="290" t="str">
        <f t="shared" si="971"/>
        <v/>
      </c>
      <c r="T493" s="290" t="str">
        <f t="shared" si="971"/>
        <v/>
      </c>
      <c r="U493" s="290" t="str">
        <f t="shared" si="971"/>
        <v/>
      </c>
      <c r="V493" s="290" t="str">
        <f t="shared" si="971"/>
        <v/>
      </c>
      <c r="W493" s="290" t="str">
        <f t="shared" si="971"/>
        <v/>
      </c>
      <c r="X493" s="290" t="str">
        <f t="shared" si="971"/>
        <v/>
      </c>
      <c r="Y493" s="290" t="str">
        <f t="shared" si="971"/>
        <v/>
      </c>
      <c r="Z493" s="290" t="str">
        <f t="shared" si="971"/>
        <v/>
      </c>
      <c r="AA493" s="290" t="str">
        <f t="shared" si="971"/>
        <v/>
      </c>
      <c r="AB493" s="290" t="str">
        <f t="shared" si="971"/>
        <v/>
      </c>
      <c r="AC493" s="290" t="str">
        <f t="shared" si="971"/>
        <v/>
      </c>
      <c r="AD493" s="290" t="str">
        <f t="shared" si="971"/>
        <v/>
      </c>
      <c r="AE493" s="290" t="str">
        <f t="shared" si="971"/>
        <v/>
      </c>
      <c r="AF493" s="290" t="str">
        <f t="shared" si="971"/>
        <v/>
      </c>
      <c r="AG493" s="290" t="str">
        <f t="shared" si="971"/>
        <v/>
      </c>
    </row>
    <row r="494" spans="1:33" s="69" customFormat="1" ht="20.399999999999999">
      <c r="A494" s="159">
        <v>5</v>
      </c>
      <c r="B494" s="299" t="s">
        <v>339</v>
      </c>
      <c r="C494" s="300" t="s">
        <v>80</v>
      </c>
      <c r="D494" s="425" t="str">
        <f>IF(COUNTIF($D$493:$AG$493,"&lt;0")+COUNTIF($D$493:$AG$493,"=0")&gt;0,"Nie","Tak")</f>
        <v>Tak</v>
      </c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 t="s">
        <v>60</v>
      </c>
      <c r="AC494" s="99" t="s">
        <v>60</v>
      </c>
      <c r="AD494" s="99" t="s">
        <v>60</v>
      </c>
      <c r="AE494" s="99" t="s">
        <v>60</v>
      </c>
      <c r="AF494" s="99" t="s">
        <v>60</v>
      </c>
      <c r="AG494" s="99" t="s">
        <v>60</v>
      </c>
    </row>
    <row r="495" spans="1:33" s="374" customFormat="1" ht="24" customHeight="1">
      <c r="A495" s="373" t="s">
        <v>341</v>
      </c>
      <c r="B495" s="374" t="s">
        <v>340</v>
      </c>
      <c r="H495" s="400"/>
    </row>
    <row r="496" spans="1:33" s="396" customFormat="1" ht="19.5" customHeight="1">
      <c r="A496" s="395"/>
      <c r="B496" s="396" t="s">
        <v>390</v>
      </c>
    </row>
    <row r="497" spans="1:40" s="8" customFormat="1">
      <c r="A497" s="678" t="s">
        <v>10</v>
      </c>
      <c r="B497" s="680" t="s">
        <v>2</v>
      </c>
      <c r="C497" s="682" t="s">
        <v>0</v>
      </c>
      <c r="D497" s="385" t="str">
        <f t="shared" ref="D497" si="972">IF(G$80="","",G$80)</f>
        <v>Faza inwest.</v>
      </c>
      <c r="E497" s="385" t="str">
        <f t="shared" ref="E497" si="973">IF(H$80="","",H$80)</f>
        <v>Faza inwest.</v>
      </c>
      <c r="F497" s="385" t="str">
        <f t="shared" ref="F497" si="974">IF(I$80="","",I$80)</f>
        <v>Faza oper.</v>
      </c>
      <c r="G497" s="385" t="str">
        <f t="shared" ref="G497" si="975">IF(J$80="","",J$80)</f>
        <v>Faza oper.</v>
      </c>
      <c r="H497" s="385" t="str">
        <f t="shared" ref="H497" si="976">IF(K$80="","",K$80)</f>
        <v>Faza oper.</v>
      </c>
      <c r="I497" s="385" t="str">
        <f t="shared" ref="I497" si="977">IF(L$80="","",L$80)</f>
        <v>Faza oper.</v>
      </c>
      <c r="J497" s="385" t="str">
        <f t="shared" ref="J497" si="978">IF(M$80="","",M$80)</f>
        <v>Faza oper.</v>
      </c>
      <c r="K497" s="385" t="str">
        <f t="shared" ref="K497" si="979">IF(N$80="","",N$80)</f>
        <v>Faza oper.</v>
      </c>
      <c r="L497" s="385" t="str">
        <f t="shared" ref="L497" si="980">IF(O$80="","",O$80)</f>
        <v>Faza oper.</v>
      </c>
      <c r="M497" s="385" t="str">
        <f t="shared" ref="M497" si="981">IF(P$80="","",P$80)</f>
        <v>Faza oper.</v>
      </c>
      <c r="N497" s="385" t="str">
        <f t="shared" ref="N497" si="982">IF(Q$80="","",Q$80)</f>
        <v>Faza oper.</v>
      </c>
      <c r="O497" s="385" t="str">
        <f t="shared" ref="O497" si="983">IF(R$80="","",R$80)</f>
        <v>Faza oper.</v>
      </c>
      <c r="P497" s="385" t="str">
        <f t="shared" ref="P497" si="984">IF(S$80="","",S$80)</f>
        <v>Faza oper.</v>
      </c>
      <c r="Q497" s="385" t="str">
        <f t="shared" ref="Q497" si="985">IF(T$80="","",T$80)</f>
        <v>Faza oper.</v>
      </c>
      <c r="R497" s="385" t="str">
        <f t="shared" ref="R497" si="986">IF(U$80="","",U$80)</f>
        <v>Faza oper.</v>
      </c>
      <c r="S497" s="385" t="str">
        <f t="shared" ref="S497" si="987">IF(V$80="","",V$80)</f>
        <v/>
      </c>
      <c r="T497" s="385" t="str">
        <f t="shared" ref="T497" si="988">IF(W$80="","",W$80)</f>
        <v/>
      </c>
      <c r="U497" s="385" t="str">
        <f t="shared" ref="U497" si="989">IF(X$80="","",X$80)</f>
        <v/>
      </c>
      <c r="V497" s="385" t="str">
        <f t="shared" ref="V497" si="990">IF(Y$80="","",Y$80)</f>
        <v/>
      </c>
      <c r="W497" s="385" t="str">
        <f t="shared" ref="W497" si="991">IF(Z$80="","",Z$80)</f>
        <v/>
      </c>
      <c r="X497" s="385" t="str">
        <f t="shared" ref="X497" si="992">IF(AA$80="","",AA$80)</f>
        <v/>
      </c>
      <c r="Y497" s="385" t="str">
        <f t="shared" ref="Y497" si="993">IF(AB$80="","",AB$80)</f>
        <v/>
      </c>
      <c r="Z497" s="385" t="str">
        <f t="shared" ref="Z497" si="994">IF(AC$80="","",AC$80)</f>
        <v/>
      </c>
      <c r="AA497" s="385" t="str">
        <f t="shared" ref="AA497" si="995">IF(AD$80="","",AD$80)</f>
        <v/>
      </c>
      <c r="AB497" s="385" t="str">
        <f t="shared" ref="AB497" si="996">IF(AE$80="","",AE$80)</f>
        <v/>
      </c>
      <c r="AC497" s="385" t="str">
        <f t="shared" ref="AC497" si="997">IF(AF$80="","",AF$80)</f>
        <v/>
      </c>
      <c r="AD497" s="385" t="str">
        <f t="shared" ref="AD497" si="998">IF(AG$80="","",AG$80)</f>
        <v/>
      </c>
      <c r="AE497" s="385" t="str">
        <f t="shared" ref="AE497" si="999">IF(AH$80="","",AH$80)</f>
        <v/>
      </c>
      <c r="AF497" s="385" t="str">
        <f t="shared" ref="AF497" si="1000">IF(AI$80="","",AI$80)</f>
        <v/>
      </c>
      <c r="AG497" s="385" t="str">
        <f t="shared" ref="AG497" si="1001">IF(AJ$80="","",AJ$80)</f>
        <v/>
      </c>
    </row>
    <row r="498" spans="1:40" s="8" customFormat="1">
      <c r="A498" s="679"/>
      <c r="B498" s="681"/>
      <c r="C498" s="683"/>
      <c r="D498" s="33">
        <f t="shared" ref="D498" si="1002">IF(G$81="","",G$81)</f>
        <v>2020</v>
      </c>
      <c r="E498" s="33">
        <f t="shared" ref="E498" si="1003">IF(H$81="","",H$81)</f>
        <v>2021</v>
      </c>
      <c r="F498" s="33">
        <f t="shared" ref="F498" si="1004">IF(I$81="","",I$81)</f>
        <v>2022</v>
      </c>
      <c r="G498" s="33">
        <f t="shared" ref="G498" si="1005">IF(J$81="","",J$81)</f>
        <v>2023</v>
      </c>
      <c r="H498" s="33">
        <f t="shared" ref="H498" si="1006">IF(K$81="","",K$81)</f>
        <v>2024</v>
      </c>
      <c r="I498" s="33">
        <f t="shared" ref="I498" si="1007">IF(L$81="","",L$81)</f>
        <v>2025</v>
      </c>
      <c r="J498" s="33">
        <f t="shared" ref="J498" si="1008">IF(M$81="","",M$81)</f>
        <v>2026</v>
      </c>
      <c r="K498" s="33">
        <f t="shared" ref="K498" si="1009">IF(N$81="","",N$81)</f>
        <v>2027</v>
      </c>
      <c r="L498" s="33">
        <f t="shared" ref="L498" si="1010">IF(O$81="","",O$81)</f>
        <v>2028</v>
      </c>
      <c r="M498" s="33">
        <f t="shared" ref="M498" si="1011">IF(P$81="","",P$81)</f>
        <v>2029</v>
      </c>
      <c r="N498" s="33">
        <f t="shared" ref="N498" si="1012">IF(Q$81="","",Q$81)</f>
        <v>2030</v>
      </c>
      <c r="O498" s="33">
        <f t="shared" ref="O498" si="1013">IF(R$81="","",R$81)</f>
        <v>2031</v>
      </c>
      <c r="P498" s="33">
        <f t="shared" ref="P498" si="1014">IF(S$81="","",S$81)</f>
        <v>2032</v>
      </c>
      <c r="Q498" s="33">
        <f t="shared" ref="Q498" si="1015">IF(T$81="","",T$81)</f>
        <v>2033</v>
      </c>
      <c r="R498" s="33">
        <f t="shared" ref="R498" si="1016">IF(U$81="","",U$81)</f>
        <v>2034</v>
      </c>
      <c r="S498" s="33" t="str">
        <f t="shared" ref="S498" si="1017">IF(V$81="","",V$81)</f>
        <v/>
      </c>
      <c r="T498" s="33" t="str">
        <f t="shared" ref="T498" si="1018">IF(W$81="","",W$81)</f>
        <v/>
      </c>
      <c r="U498" s="33" t="str">
        <f t="shared" ref="U498" si="1019">IF(X$81="","",X$81)</f>
        <v/>
      </c>
      <c r="V498" s="33" t="str">
        <f t="shared" ref="V498" si="1020">IF(Y$81="","",Y$81)</f>
        <v/>
      </c>
      <c r="W498" s="33" t="str">
        <f t="shared" ref="W498" si="1021">IF(Z$81="","",Z$81)</f>
        <v/>
      </c>
      <c r="X498" s="33" t="str">
        <f t="shared" ref="X498" si="1022">IF(AA$81="","",AA$81)</f>
        <v/>
      </c>
      <c r="Y498" s="33" t="str">
        <f t="shared" ref="Y498" si="1023">IF(AB$81="","",AB$81)</f>
        <v/>
      </c>
      <c r="Z498" s="33" t="str">
        <f t="shared" ref="Z498" si="1024">IF(AC$81="","",AC$81)</f>
        <v/>
      </c>
      <c r="AA498" s="33" t="str">
        <f t="shared" ref="AA498" si="1025">IF(AD$81="","",AD$81)</f>
        <v/>
      </c>
      <c r="AB498" s="33" t="str">
        <f t="shared" ref="AB498" si="1026">IF(AE$81="","",AE$81)</f>
        <v/>
      </c>
      <c r="AC498" s="33" t="str">
        <f t="shared" ref="AC498" si="1027">IF(AF$81="","",AF$81)</f>
        <v/>
      </c>
      <c r="AD498" s="33" t="str">
        <f t="shared" ref="AD498" si="1028">IF(AG$81="","",AG$81)</f>
        <v/>
      </c>
      <c r="AE498" s="33" t="str">
        <f t="shared" ref="AE498" si="1029">IF(AH$81="","",AH$81)</f>
        <v/>
      </c>
      <c r="AF498" s="33" t="str">
        <f t="shared" ref="AF498" si="1030">IF(AI$81="","",AI$81)</f>
        <v/>
      </c>
      <c r="AG498" s="33" t="str">
        <f t="shared" ref="AG498" si="1031">IF(AJ$81="","",AJ$81)</f>
        <v/>
      </c>
    </row>
    <row r="499" spans="1:40" s="69" customFormat="1" ht="20.399999999999999">
      <c r="A499" s="45" t="s">
        <v>22</v>
      </c>
      <c r="B499" s="265" t="s">
        <v>363</v>
      </c>
      <c r="C499" s="148" t="s">
        <v>1</v>
      </c>
      <c r="D499" s="266">
        <f>IF(G$80="","",SUM(D500:D501)-SUM(D502:D505))</f>
        <v>-38846.75</v>
      </c>
      <c r="E499" s="266">
        <f t="shared" ref="E499:AG499" si="1032">IF(H$80="","",SUM(E500:E501)-SUM(E502:E505))</f>
        <v>-925500</v>
      </c>
      <c r="F499" s="266">
        <f t="shared" si="1032"/>
        <v>-11388.470000000001</v>
      </c>
      <c r="G499" s="266">
        <f t="shared" si="1032"/>
        <v>-11388.470000000001</v>
      </c>
      <c r="H499" s="266">
        <f t="shared" si="1032"/>
        <v>-11388.470000000001</v>
      </c>
      <c r="I499" s="266">
        <f t="shared" si="1032"/>
        <v>-11388.470000000001</v>
      </c>
      <c r="J499" s="266">
        <f t="shared" si="1032"/>
        <v>-26555.97</v>
      </c>
      <c r="K499" s="266">
        <f t="shared" si="1032"/>
        <v>-11388.47</v>
      </c>
      <c r="L499" s="266">
        <f t="shared" si="1032"/>
        <v>-11388.47</v>
      </c>
      <c r="M499" s="266">
        <f t="shared" si="1032"/>
        <v>-11388.47</v>
      </c>
      <c r="N499" s="266">
        <f t="shared" si="1032"/>
        <v>-11388.47</v>
      </c>
      <c r="O499" s="266">
        <f t="shared" si="1032"/>
        <v>-140055.97</v>
      </c>
      <c r="P499" s="266">
        <f t="shared" si="1032"/>
        <v>-11388.470000000001</v>
      </c>
      <c r="Q499" s="266">
        <f t="shared" si="1032"/>
        <v>-11388.470000000001</v>
      </c>
      <c r="R499" s="266">
        <f t="shared" si="1032"/>
        <v>-11388.47</v>
      </c>
      <c r="S499" s="266" t="str">
        <f t="shared" si="1032"/>
        <v/>
      </c>
      <c r="T499" s="266" t="str">
        <f t="shared" si="1032"/>
        <v/>
      </c>
      <c r="U499" s="266" t="str">
        <f t="shared" si="1032"/>
        <v/>
      </c>
      <c r="V499" s="266" t="str">
        <f t="shared" si="1032"/>
        <v/>
      </c>
      <c r="W499" s="266" t="str">
        <f t="shared" si="1032"/>
        <v/>
      </c>
      <c r="X499" s="266" t="str">
        <f t="shared" si="1032"/>
        <v/>
      </c>
      <c r="Y499" s="266" t="str">
        <f t="shared" si="1032"/>
        <v/>
      </c>
      <c r="Z499" s="266" t="str">
        <f t="shared" si="1032"/>
        <v/>
      </c>
      <c r="AA499" s="266" t="str">
        <f t="shared" si="1032"/>
        <v/>
      </c>
      <c r="AB499" s="266" t="str">
        <f t="shared" si="1032"/>
        <v/>
      </c>
      <c r="AC499" s="266" t="str">
        <f t="shared" si="1032"/>
        <v/>
      </c>
      <c r="AD499" s="266" t="str">
        <f t="shared" si="1032"/>
        <v/>
      </c>
      <c r="AE499" s="266" t="str">
        <f t="shared" si="1032"/>
        <v/>
      </c>
      <c r="AF499" s="266" t="str">
        <f t="shared" si="1032"/>
        <v/>
      </c>
      <c r="AG499" s="266" t="str">
        <f t="shared" si="1032"/>
        <v/>
      </c>
    </row>
    <row r="500" spans="1:40" s="70" customFormat="1">
      <c r="A500" s="109" t="s">
        <v>372</v>
      </c>
      <c r="B500" s="10" t="s">
        <v>342</v>
      </c>
      <c r="C500" s="83" t="s">
        <v>1</v>
      </c>
      <c r="D500" s="84">
        <f t="shared" ref="D500:AG500" si="1033">IF(G$80="","",IF(D$426="Faza oper.",D$370,0))</f>
        <v>0</v>
      </c>
      <c r="E500" s="84">
        <f t="shared" si="1033"/>
        <v>0</v>
      </c>
      <c r="F500" s="84">
        <f t="shared" si="1033"/>
        <v>0</v>
      </c>
      <c r="G500" s="84">
        <f t="shared" si="1033"/>
        <v>0</v>
      </c>
      <c r="H500" s="84">
        <f t="shared" si="1033"/>
        <v>0</v>
      </c>
      <c r="I500" s="84">
        <f t="shared" si="1033"/>
        <v>0</v>
      </c>
      <c r="J500" s="84">
        <f t="shared" si="1033"/>
        <v>0</v>
      </c>
      <c r="K500" s="84">
        <f t="shared" si="1033"/>
        <v>0</v>
      </c>
      <c r="L500" s="84">
        <f t="shared" si="1033"/>
        <v>0</v>
      </c>
      <c r="M500" s="84">
        <f t="shared" si="1033"/>
        <v>0</v>
      </c>
      <c r="N500" s="84">
        <f t="shared" si="1033"/>
        <v>0</v>
      </c>
      <c r="O500" s="84">
        <f t="shared" si="1033"/>
        <v>0</v>
      </c>
      <c r="P500" s="84">
        <f t="shared" si="1033"/>
        <v>0</v>
      </c>
      <c r="Q500" s="84">
        <f t="shared" si="1033"/>
        <v>0</v>
      </c>
      <c r="R500" s="84">
        <f t="shared" si="1033"/>
        <v>0</v>
      </c>
      <c r="S500" s="84" t="str">
        <f t="shared" si="1033"/>
        <v/>
      </c>
      <c r="T500" s="84" t="str">
        <f t="shared" si="1033"/>
        <v/>
      </c>
      <c r="U500" s="84" t="str">
        <f t="shared" si="1033"/>
        <v/>
      </c>
      <c r="V500" s="84" t="str">
        <f t="shared" si="1033"/>
        <v/>
      </c>
      <c r="W500" s="84" t="str">
        <f t="shared" si="1033"/>
        <v/>
      </c>
      <c r="X500" s="84" t="str">
        <f t="shared" si="1033"/>
        <v/>
      </c>
      <c r="Y500" s="84" t="str">
        <f t="shared" si="1033"/>
        <v/>
      </c>
      <c r="Z500" s="84" t="str">
        <f t="shared" si="1033"/>
        <v/>
      </c>
      <c r="AA500" s="84" t="str">
        <f t="shared" si="1033"/>
        <v/>
      </c>
      <c r="AB500" s="84" t="str">
        <f t="shared" si="1033"/>
        <v/>
      </c>
      <c r="AC500" s="84" t="str">
        <f t="shared" si="1033"/>
        <v/>
      </c>
      <c r="AD500" s="84" t="str">
        <f t="shared" si="1033"/>
        <v/>
      </c>
      <c r="AE500" s="84" t="str">
        <f t="shared" si="1033"/>
        <v/>
      </c>
      <c r="AF500" s="84" t="str">
        <f t="shared" si="1033"/>
        <v/>
      </c>
      <c r="AG500" s="84" t="str">
        <f t="shared" si="1033"/>
        <v/>
      </c>
    </row>
    <row r="501" spans="1:40" s="70" customFormat="1">
      <c r="A501" s="110" t="s">
        <v>373</v>
      </c>
      <c r="B501" s="24" t="s">
        <v>343</v>
      </c>
      <c r="C501" s="87" t="s">
        <v>1</v>
      </c>
      <c r="D501" s="88">
        <f t="shared" ref="D501:AG501" si="1034">IF(G$80="","",IF(AND(D$498&lt;&gt;"",E$498="")=TRUE,IF(D$500-D$502-D$504&gt;0,(D$500-D$502-D$504)/$D$38,0),0))</f>
        <v>0</v>
      </c>
      <c r="E501" s="88">
        <f t="shared" si="1034"/>
        <v>0</v>
      </c>
      <c r="F501" s="88">
        <f t="shared" si="1034"/>
        <v>0</v>
      </c>
      <c r="G501" s="88">
        <f t="shared" si="1034"/>
        <v>0</v>
      </c>
      <c r="H501" s="88">
        <f t="shared" si="1034"/>
        <v>0</v>
      </c>
      <c r="I501" s="88">
        <f t="shared" si="1034"/>
        <v>0</v>
      </c>
      <c r="J501" s="88">
        <f t="shared" si="1034"/>
        <v>0</v>
      </c>
      <c r="K501" s="88">
        <f t="shared" si="1034"/>
        <v>0</v>
      </c>
      <c r="L501" s="88">
        <f t="shared" si="1034"/>
        <v>0</v>
      </c>
      <c r="M501" s="88">
        <f t="shared" si="1034"/>
        <v>0</v>
      </c>
      <c r="N501" s="88">
        <f t="shared" si="1034"/>
        <v>0</v>
      </c>
      <c r="O501" s="88">
        <f t="shared" si="1034"/>
        <v>0</v>
      </c>
      <c r="P501" s="88">
        <f t="shared" si="1034"/>
        <v>0</v>
      </c>
      <c r="Q501" s="88">
        <f t="shared" si="1034"/>
        <v>0</v>
      </c>
      <c r="R501" s="88">
        <f t="shared" si="1034"/>
        <v>0</v>
      </c>
      <c r="S501" s="88" t="str">
        <f t="shared" si="1034"/>
        <v/>
      </c>
      <c r="T501" s="88" t="str">
        <f t="shared" si="1034"/>
        <v/>
      </c>
      <c r="U501" s="88" t="str">
        <f t="shared" si="1034"/>
        <v/>
      </c>
      <c r="V501" s="88" t="str">
        <f t="shared" si="1034"/>
        <v/>
      </c>
      <c r="W501" s="88" t="str">
        <f t="shared" si="1034"/>
        <v/>
      </c>
      <c r="X501" s="88" t="str">
        <f t="shared" si="1034"/>
        <v/>
      </c>
      <c r="Y501" s="88" t="str">
        <f t="shared" si="1034"/>
        <v/>
      </c>
      <c r="Z501" s="88" t="str">
        <f t="shared" si="1034"/>
        <v/>
      </c>
      <c r="AA501" s="88" t="str">
        <f t="shared" si="1034"/>
        <v/>
      </c>
      <c r="AB501" s="88" t="str">
        <f t="shared" si="1034"/>
        <v/>
      </c>
      <c r="AC501" s="88" t="str">
        <f t="shared" si="1034"/>
        <v/>
      </c>
      <c r="AD501" s="88" t="str">
        <f t="shared" si="1034"/>
        <v/>
      </c>
      <c r="AE501" s="88" t="str">
        <f t="shared" si="1034"/>
        <v/>
      </c>
      <c r="AF501" s="88" t="str">
        <f t="shared" si="1034"/>
        <v/>
      </c>
      <c r="AG501" s="88" t="str">
        <f t="shared" si="1034"/>
        <v/>
      </c>
      <c r="AH501" s="99"/>
      <c r="AI501" s="99"/>
      <c r="AJ501" s="98"/>
      <c r="AN501" s="75"/>
    </row>
    <row r="502" spans="1:40" s="70" customFormat="1" ht="20.399999999999999">
      <c r="A502" s="110" t="s">
        <v>374</v>
      </c>
      <c r="B502" s="24" t="s">
        <v>348</v>
      </c>
      <c r="C502" s="87" t="s">
        <v>1</v>
      </c>
      <c r="D502" s="88">
        <f t="shared" ref="D502:AG502" si="1035">IF(G$80="","",IF(D$426="Faza oper.",SUM(D$242)-SUM(D$225)+SUM(D$206),0))</f>
        <v>0</v>
      </c>
      <c r="E502" s="88">
        <f t="shared" si="1035"/>
        <v>0</v>
      </c>
      <c r="F502" s="88">
        <f t="shared" si="1035"/>
        <v>11388.470000000001</v>
      </c>
      <c r="G502" s="88">
        <f t="shared" si="1035"/>
        <v>11388.470000000001</v>
      </c>
      <c r="H502" s="88">
        <f t="shared" si="1035"/>
        <v>11388.470000000001</v>
      </c>
      <c r="I502" s="88">
        <f t="shared" si="1035"/>
        <v>11388.470000000001</v>
      </c>
      <c r="J502" s="88">
        <f t="shared" si="1035"/>
        <v>15055.970000000001</v>
      </c>
      <c r="K502" s="88">
        <f t="shared" si="1035"/>
        <v>11388.47</v>
      </c>
      <c r="L502" s="88">
        <f t="shared" si="1035"/>
        <v>11388.47</v>
      </c>
      <c r="M502" s="88">
        <f t="shared" si="1035"/>
        <v>11388.47</v>
      </c>
      <c r="N502" s="88">
        <f t="shared" si="1035"/>
        <v>11388.47</v>
      </c>
      <c r="O502" s="88">
        <f t="shared" si="1035"/>
        <v>15055.970000000001</v>
      </c>
      <c r="P502" s="88">
        <f t="shared" si="1035"/>
        <v>11388.470000000001</v>
      </c>
      <c r="Q502" s="88">
        <f t="shared" si="1035"/>
        <v>11388.470000000001</v>
      </c>
      <c r="R502" s="88">
        <f t="shared" si="1035"/>
        <v>11388.47</v>
      </c>
      <c r="S502" s="88" t="str">
        <f t="shared" si="1035"/>
        <v/>
      </c>
      <c r="T502" s="88" t="str">
        <f t="shared" si="1035"/>
        <v/>
      </c>
      <c r="U502" s="88" t="str">
        <f t="shared" si="1035"/>
        <v/>
      </c>
      <c r="V502" s="88" t="str">
        <f t="shared" si="1035"/>
        <v/>
      </c>
      <c r="W502" s="88" t="str">
        <f t="shared" si="1035"/>
        <v/>
      </c>
      <c r="X502" s="88" t="str">
        <f t="shared" si="1035"/>
        <v/>
      </c>
      <c r="Y502" s="88" t="str">
        <f t="shared" si="1035"/>
        <v/>
      </c>
      <c r="Z502" s="88" t="str">
        <f t="shared" si="1035"/>
        <v/>
      </c>
      <c r="AA502" s="88" t="str">
        <f t="shared" si="1035"/>
        <v/>
      </c>
      <c r="AB502" s="88" t="str">
        <f t="shared" si="1035"/>
        <v/>
      </c>
      <c r="AC502" s="88" t="str">
        <f t="shared" si="1035"/>
        <v/>
      </c>
      <c r="AD502" s="88" t="str">
        <f t="shared" si="1035"/>
        <v/>
      </c>
      <c r="AE502" s="88" t="str">
        <f t="shared" si="1035"/>
        <v/>
      </c>
      <c r="AF502" s="88" t="str">
        <f t="shared" si="1035"/>
        <v/>
      </c>
      <c r="AG502" s="88" t="str">
        <f t="shared" si="1035"/>
        <v/>
      </c>
      <c r="AH502" s="99"/>
      <c r="AI502" s="99"/>
      <c r="AJ502" s="98"/>
      <c r="AN502" s="75"/>
    </row>
    <row r="503" spans="1:40" s="70" customFormat="1">
      <c r="A503" s="110" t="s">
        <v>375</v>
      </c>
      <c r="B503" s="24" t="s">
        <v>344</v>
      </c>
      <c r="C503" s="87" t="s">
        <v>1</v>
      </c>
      <c r="D503" s="88">
        <f t="shared" ref="D503:AG503" si="1036">IF(G$80="","",IF(D$497="Faza inwest.",D$392,0))</f>
        <v>0</v>
      </c>
      <c r="E503" s="88">
        <f t="shared" si="1036"/>
        <v>0</v>
      </c>
      <c r="F503" s="88">
        <f t="shared" si="1036"/>
        <v>0</v>
      </c>
      <c r="G503" s="88">
        <f t="shared" si="1036"/>
        <v>0</v>
      </c>
      <c r="H503" s="88">
        <f t="shared" si="1036"/>
        <v>0</v>
      </c>
      <c r="I503" s="88">
        <f t="shared" si="1036"/>
        <v>0</v>
      </c>
      <c r="J503" s="88">
        <f t="shared" si="1036"/>
        <v>0</v>
      </c>
      <c r="K503" s="88">
        <f t="shared" si="1036"/>
        <v>0</v>
      </c>
      <c r="L503" s="88">
        <f t="shared" si="1036"/>
        <v>0</v>
      </c>
      <c r="M503" s="88">
        <f t="shared" si="1036"/>
        <v>0</v>
      </c>
      <c r="N503" s="88">
        <f t="shared" si="1036"/>
        <v>0</v>
      </c>
      <c r="O503" s="88">
        <f t="shared" si="1036"/>
        <v>0</v>
      </c>
      <c r="P503" s="88">
        <f t="shared" si="1036"/>
        <v>0</v>
      </c>
      <c r="Q503" s="88">
        <f t="shared" si="1036"/>
        <v>0</v>
      </c>
      <c r="R503" s="88">
        <f t="shared" si="1036"/>
        <v>0</v>
      </c>
      <c r="S503" s="88" t="str">
        <f t="shared" si="1036"/>
        <v/>
      </c>
      <c r="T503" s="88" t="str">
        <f t="shared" si="1036"/>
        <v/>
      </c>
      <c r="U503" s="88" t="str">
        <f t="shared" si="1036"/>
        <v/>
      </c>
      <c r="V503" s="88" t="str">
        <f t="shared" si="1036"/>
        <v/>
      </c>
      <c r="W503" s="88" t="str">
        <f t="shared" si="1036"/>
        <v/>
      </c>
      <c r="X503" s="88" t="str">
        <f t="shared" si="1036"/>
        <v/>
      </c>
      <c r="Y503" s="88" t="str">
        <f t="shared" si="1036"/>
        <v/>
      </c>
      <c r="Z503" s="88" t="str">
        <f t="shared" si="1036"/>
        <v/>
      </c>
      <c r="AA503" s="88" t="str">
        <f t="shared" si="1036"/>
        <v/>
      </c>
      <c r="AB503" s="88" t="str">
        <f t="shared" si="1036"/>
        <v/>
      </c>
      <c r="AC503" s="88" t="str">
        <f t="shared" si="1036"/>
        <v/>
      </c>
      <c r="AD503" s="88" t="str">
        <f t="shared" si="1036"/>
        <v/>
      </c>
      <c r="AE503" s="88" t="str">
        <f t="shared" si="1036"/>
        <v/>
      </c>
      <c r="AF503" s="88" t="str">
        <f t="shared" si="1036"/>
        <v/>
      </c>
      <c r="AG503" s="88" t="str">
        <f t="shared" si="1036"/>
        <v/>
      </c>
      <c r="AH503" s="99"/>
      <c r="AI503" s="99"/>
      <c r="AJ503" s="98"/>
      <c r="AN503" s="75"/>
    </row>
    <row r="504" spans="1:40" s="70" customFormat="1">
      <c r="A504" s="110" t="s">
        <v>376</v>
      </c>
      <c r="B504" s="24" t="s">
        <v>345</v>
      </c>
      <c r="C504" s="87" t="s">
        <v>1</v>
      </c>
      <c r="D504" s="88">
        <f t="shared" ref="D504:AG504" si="1037">IF(G$80="","",IF(D$426="Faza oper.",D$184,0))</f>
        <v>0</v>
      </c>
      <c r="E504" s="88">
        <f t="shared" si="1037"/>
        <v>0</v>
      </c>
      <c r="F504" s="88">
        <f t="shared" si="1037"/>
        <v>0</v>
      </c>
      <c r="G504" s="88">
        <f t="shared" si="1037"/>
        <v>0</v>
      </c>
      <c r="H504" s="88">
        <f t="shared" si="1037"/>
        <v>0</v>
      </c>
      <c r="I504" s="88">
        <f t="shared" si="1037"/>
        <v>0</v>
      </c>
      <c r="J504" s="88">
        <f t="shared" si="1037"/>
        <v>11500</v>
      </c>
      <c r="K504" s="88">
        <f t="shared" si="1037"/>
        <v>0</v>
      </c>
      <c r="L504" s="88">
        <f t="shared" si="1037"/>
        <v>0</v>
      </c>
      <c r="M504" s="88">
        <f t="shared" si="1037"/>
        <v>0</v>
      </c>
      <c r="N504" s="88">
        <f t="shared" si="1037"/>
        <v>0</v>
      </c>
      <c r="O504" s="88">
        <f t="shared" si="1037"/>
        <v>125000</v>
      </c>
      <c r="P504" s="88">
        <f t="shared" si="1037"/>
        <v>0</v>
      </c>
      <c r="Q504" s="88">
        <f t="shared" si="1037"/>
        <v>0</v>
      </c>
      <c r="R504" s="88">
        <f t="shared" si="1037"/>
        <v>0</v>
      </c>
      <c r="S504" s="88" t="str">
        <f t="shared" si="1037"/>
        <v/>
      </c>
      <c r="T504" s="88" t="str">
        <f t="shared" si="1037"/>
        <v/>
      </c>
      <c r="U504" s="88" t="str">
        <f t="shared" si="1037"/>
        <v/>
      </c>
      <c r="V504" s="88" t="str">
        <f t="shared" si="1037"/>
        <v/>
      </c>
      <c r="W504" s="88" t="str">
        <f t="shared" si="1037"/>
        <v/>
      </c>
      <c r="X504" s="88" t="str">
        <f t="shared" si="1037"/>
        <v/>
      </c>
      <c r="Y504" s="88" t="str">
        <f t="shared" si="1037"/>
        <v/>
      </c>
      <c r="Z504" s="88" t="str">
        <f t="shared" si="1037"/>
        <v/>
      </c>
      <c r="AA504" s="88" t="str">
        <f t="shared" si="1037"/>
        <v/>
      </c>
      <c r="AB504" s="88" t="str">
        <f t="shared" si="1037"/>
        <v/>
      </c>
      <c r="AC504" s="88" t="str">
        <f t="shared" si="1037"/>
        <v/>
      </c>
      <c r="AD504" s="88" t="str">
        <f t="shared" si="1037"/>
        <v/>
      </c>
      <c r="AE504" s="88" t="str">
        <f t="shared" si="1037"/>
        <v/>
      </c>
      <c r="AF504" s="88" t="str">
        <f t="shared" si="1037"/>
        <v/>
      </c>
      <c r="AG504" s="88" t="str">
        <f t="shared" si="1037"/>
        <v/>
      </c>
      <c r="AH504" s="99"/>
      <c r="AI504" s="99"/>
      <c r="AJ504" s="98"/>
      <c r="AN504" s="75"/>
    </row>
    <row r="505" spans="1:40" s="70" customFormat="1">
      <c r="A505" s="110" t="s">
        <v>377</v>
      </c>
      <c r="B505" s="24" t="s">
        <v>346</v>
      </c>
      <c r="C505" s="87" t="s">
        <v>1</v>
      </c>
      <c r="D505" s="88">
        <f>IF(G$80="","",IF(D$183="",0,D$183))</f>
        <v>38846.75</v>
      </c>
      <c r="E505" s="88">
        <f t="shared" ref="E505:AG505" si="1038">IF(H$80="","",IF(E$183="",0,E$183))</f>
        <v>925500</v>
      </c>
      <c r="F505" s="88">
        <f t="shared" si="1038"/>
        <v>0</v>
      </c>
      <c r="G505" s="88">
        <f t="shared" si="1038"/>
        <v>0</v>
      </c>
      <c r="H505" s="88">
        <f t="shared" si="1038"/>
        <v>0</v>
      </c>
      <c r="I505" s="88">
        <f t="shared" si="1038"/>
        <v>0</v>
      </c>
      <c r="J505" s="88">
        <f t="shared" si="1038"/>
        <v>0</v>
      </c>
      <c r="K505" s="88">
        <f t="shared" si="1038"/>
        <v>0</v>
      </c>
      <c r="L505" s="88">
        <f t="shared" si="1038"/>
        <v>0</v>
      </c>
      <c r="M505" s="88">
        <f t="shared" si="1038"/>
        <v>0</v>
      </c>
      <c r="N505" s="88">
        <f t="shared" si="1038"/>
        <v>0</v>
      </c>
      <c r="O505" s="88">
        <f t="shared" si="1038"/>
        <v>0</v>
      </c>
      <c r="P505" s="88">
        <f t="shared" si="1038"/>
        <v>0</v>
      </c>
      <c r="Q505" s="88">
        <f t="shared" si="1038"/>
        <v>0</v>
      </c>
      <c r="R505" s="88">
        <f t="shared" si="1038"/>
        <v>0</v>
      </c>
      <c r="S505" s="88" t="str">
        <f t="shared" si="1038"/>
        <v/>
      </c>
      <c r="T505" s="88" t="str">
        <f t="shared" si="1038"/>
        <v/>
      </c>
      <c r="U505" s="88" t="str">
        <f t="shared" si="1038"/>
        <v/>
      </c>
      <c r="V505" s="88" t="str">
        <f t="shared" si="1038"/>
        <v/>
      </c>
      <c r="W505" s="88" t="str">
        <f t="shared" si="1038"/>
        <v/>
      </c>
      <c r="X505" s="88" t="str">
        <f t="shared" si="1038"/>
        <v/>
      </c>
      <c r="Y505" s="88" t="str">
        <f t="shared" si="1038"/>
        <v/>
      </c>
      <c r="Z505" s="88" t="str">
        <f t="shared" si="1038"/>
        <v/>
      </c>
      <c r="AA505" s="88" t="str">
        <f t="shared" si="1038"/>
        <v/>
      </c>
      <c r="AB505" s="88" t="str">
        <f t="shared" si="1038"/>
        <v/>
      </c>
      <c r="AC505" s="88" t="str">
        <f t="shared" si="1038"/>
        <v/>
      </c>
      <c r="AD505" s="88" t="str">
        <f t="shared" si="1038"/>
        <v/>
      </c>
      <c r="AE505" s="88" t="str">
        <f t="shared" si="1038"/>
        <v/>
      </c>
      <c r="AF505" s="88" t="str">
        <f t="shared" si="1038"/>
        <v/>
      </c>
      <c r="AG505" s="88" t="str">
        <f t="shared" si="1038"/>
        <v/>
      </c>
      <c r="AH505" s="99"/>
      <c r="AI505" s="99"/>
      <c r="AJ505" s="98"/>
      <c r="AN505" s="75"/>
    </row>
    <row r="506" spans="1:40" s="69" customFormat="1">
      <c r="A506" s="45" t="s">
        <v>125</v>
      </c>
      <c r="B506" s="265" t="s">
        <v>371</v>
      </c>
      <c r="C506" s="148" t="s">
        <v>1</v>
      </c>
      <c r="D506" s="266">
        <f t="shared" ref="D506:AG506" si="1039">IF(G$80="","",SUM(D$507:D$509))</f>
        <v>8934.7525000000005</v>
      </c>
      <c r="E506" s="266">
        <f t="shared" si="1039"/>
        <v>212865</v>
      </c>
      <c r="F506" s="266">
        <f t="shared" si="1039"/>
        <v>2518.8699999999967</v>
      </c>
      <c r="G506" s="266">
        <f t="shared" si="1039"/>
        <v>2518.8699999999967</v>
      </c>
      <c r="H506" s="266">
        <f t="shared" si="1039"/>
        <v>2518.8699999999967</v>
      </c>
      <c r="I506" s="266">
        <f t="shared" si="1039"/>
        <v>2518.8699999999967</v>
      </c>
      <c r="J506" s="266">
        <f t="shared" si="1039"/>
        <v>5975.0499999999956</v>
      </c>
      <c r="K506" s="266">
        <f t="shared" si="1039"/>
        <v>2518.8699999999985</v>
      </c>
      <c r="L506" s="266">
        <f t="shared" si="1039"/>
        <v>2518.8699999999985</v>
      </c>
      <c r="M506" s="266">
        <f t="shared" si="1039"/>
        <v>2518.8700000000003</v>
      </c>
      <c r="N506" s="266">
        <f t="shared" si="1039"/>
        <v>2518.8700000000003</v>
      </c>
      <c r="O506" s="266">
        <f t="shared" si="1039"/>
        <v>32080.049999999996</v>
      </c>
      <c r="P506" s="266">
        <f t="shared" si="1039"/>
        <v>2518.8699999999967</v>
      </c>
      <c r="Q506" s="266">
        <f t="shared" si="1039"/>
        <v>2518.8699999999967</v>
      </c>
      <c r="R506" s="266">
        <f t="shared" si="1039"/>
        <v>2518.8699999999985</v>
      </c>
      <c r="S506" s="266" t="str">
        <f t="shared" si="1039"/>
        <v/>
      </c>
      <c r="T506" s="266" t="str">
        <f t="shared" si="1039"/>
        <v/>
      </c>
      <c r="U506" s="266" t="str">
        <f t="shared" si="1039"/>
        <v/>
      </c>
      <c r="V506" s="266" t="str">
        <f t="shared" si="1039"/>
        <v/>
      </c>
      <c r="W506" s="266" t="str">
        <f t="shared" si="1039"/>
        <v/>
      </c>
      <c r="X506" s="266" t="str">
        <f t="shared" si="1039"/>
        <v/>
      </c>
      <c r="Y506" s="266" t="str">
        <f t="shared" si="1039"/>
        <v/>
      </c>
      <c r="Z506" s="266" t="str">
        <f t="shared" si="1039"/>
        <v/>
      </c>
      <c r="AA506" s="266" t="str">
        <f t="shared" si="1039"/>
        <v/>
      </c>
      <c r="AB506" s="266" t="str">
        <f t="shared" si="1039"/>
        <v/>
      </c>
      <c r="AC506" s="266" t="str">
        <f t="shared" si="1039"/>
        <v/>
      </c>
      <c r="AD506" s="266" t="str">
        <f t="shared" si="1039"/>
        <v/>
      </c>
      <c r="AE506" s="266" t="str">
        <f t="shared" si="1039"/>
        <v/>
      </c>
      <c r="AF506" s="266" t="str">
        <f t="shared" si="1039"/>
        <v/>
      </c>
      <c r="AG506" s="266" t="str">
        <f t="shared" si="1039"/>
        <v/>
      </c>
    </row>
    <row r="507" spans="1:40" s="70" customFormat="1">
      <c r="A507" s="109" t="s">
        <v>378</v>
      </c>
      <c r="B507" s="10" t="s">
        <v>365</v>
      </c>
      <c r="C507" s="83" t="s">
        <v>1</v>
      </c>
      <c r="D507" s="84">
        <f>IF(G$80="","",SUM(D$190,D$243,D$372,D$393))</f>
        <v>8934.7525000000005</v>
      </c>
      <c r="E507" s="84">
        <f t="shared" ref="E507:AG507" si="1040">IF(H$80="","",SUM(E$190,E$243,E$372,E$393))</f>
        <v>212865</v>
      </c>
      <c r="F507" s="84">
        <f t="shared" si="1040"/>
        <v>2518.8699999999967</v>
      </c>
      <c r="G507" s="84">
        <f t="shared" si="1040"/>
        <v>2518.8699999999967</v>
      </c>
      <c r="H507" s="84">
        <f t="shared" si="1040"/>
        <v>2518.8699999999967</v>
      </c>
      <c r="I507" s="84">
        <f t="shared" si="1040"/>
        <v>2518.8699999999967</v>
      </c>
      <c r="J507" s="84">
        <f t="shared" si="1040"/>
        <v>5975.0499999999956</v>
      </c>
      <c r="K507" s="84">
        <f t="shared" si="1040"/>
        <v>2518.8699999999985</v>
      </c>
      <c r="L507" s="84">
        <f t="shared" si="1040"/>
        <v>2518.8699999999985</v>
      </c>
      <c r="M507" s="84">
        <f t="shared" si="1040"/>
        <v>2518.8700000000003</v>
      </c>
      <c r="N507" s="84">
        <f t="shared" si="1040"/>
        <v>2518.8700000000003</v>
      </c>
      <c r="O507" s="84">
        <f t="shared" si="1040"/>
        <v>32080.049999999996</v>
      </c>
      <c r="P507" s="84">
        <f t="shared" si="1040"/>
        <v>2518.8699999999967</v>
      </c>
      <c r="Q507" s="84">
        <f t="shared" si="1040"/>
        <v>2518.8699999999967</v>
      </c>
      <c r="R507" s="84">
        <f t="shared" si="1040"/>
        <v>2518.8699999999985</v>
      </c>
      <c r="S507" s="84" t="str">
        <f t="shared" si="1040"/>
        <v/>
      </c>
      <c r="T507" s="84" t="str">
        <f t="shared" si="1040"/>
        <v/>
      </c>
      <c r="U507" s="84" t="str">
        <f t="shared" si="1040"/>
        <v/>
      </c>
      <c r="V507" s="84" t="str">
        <f t="shared" si="1040"/>
        <v/>
      </c>
      <c r="W507" s="84" t="str">
        <f t="shared" si="1040"/>
        <v/>
      </c>
      <c r="X507" s="84" t="str">
        <f t="shared" si="1040"/>
        <v/>
      </c>
      <c r="Y507" s="84" t="str">
        <f t="shared" si="1040"/>
        <v/>
      </c>
      <c r="Z507" s="84" t="str">
        <f t="shared" si="1040"/>
        <v/>
      </c>
      <c r="AA507" s="84" t="str">
        <f t="shared" si="1040"/>
        <v/>
      </c>
      <c r="AB507" s="84" t="str">
        <f t="shared" si="1040"/>
        <v/>
      </c>
      <c r="AC507" s="84" t="str">
        <f t="shared" si="1040"/>
        <v/>
      </c>
      <c r="AD507" s="84" t="str">
        <f t="shared" si="1040"/>
        <v/>
      </c>
      <c r="AE507" s="84" t="str">
        <f t="shared" si="1040"/>
        <v/>
      </c>
      <c r="AF507" s="84" t="str">
        <f t="shared" si="1040"/>
        <v/>
      </c>
      <c r="AG507" s="84" t="str">
        <f t="shared" si="1040"/>
        <v/>
      </c>
    </row>
    <row r="508" spans="1:40" s="70" customFormat="1">
      <c r="A508" s="110" t="s">
        <v>379</v>
      </c>
      <c r="B508" s="24" t="s">
        <v>43</v>
      </c>
      <c r="C508" s="87" t="s">
        <v>1</v>
      </c>
      <c r="D508" s="88">
        <f t="shared" ref="D508:AG508" si="1041">IF(G$80="","",D$466)</f>
        <v>0</v>
      </c>
      <c r="E508" s="88">
        <f t="shared" si="1041"/>
        <v>0</v>
      </c>
      <c r="F508" s="88">
        <f t="shared" si="1041"/>
        <v>0</v>
      </c>
      <c r="G508" s="88">
        <f t="shared" si="1041"/>
        <v>0</v>
      </c>
      <c r="H508" s="88">
        <f t="shared" si="1041"/>
        <v>0</v>
      </c>
      <c r="I508" s="88">
        <f t="shared" si="1041"/>
        <v>0</v>
      </c>
      <c r="J508" s="88">
        <f t="shared" si="1041"/>
        <v>0</v>
      </c>
      <c r="K508" s="88">
        <f t="shared" si="1041"/>
        <v>0</v>
      </c>
      <c r="L508" s="88">
        <f t="shared" si="1041"/>
        <v>0</v>
      </c>
      <c r="M508" s="88">
        <f t="shared" si="1041"/>
        <v>0</v>
      </c>
      <c r="N508" s="88">
        <f t="shared" si="1041"/>
        <v>0</v>
      </c>
      <c r="O508" s="88">
        <f t="shared" si="1041"/>
        <v>0</v>
      </c>
      <c r="P508" s="88">
        <f t="shared" si="1041"/>
        <v>0</v>
      </c>
      <c r="Q508" s="88">
        <f t="shared" si="1041"/>
        <v>0</v>
      </c>
      <c r="R508" s="88">
        <f t="shared" si="1041"/>
        <v>0</v>
      </c>
      <c r="S508" s="88" t="str">
        <f t="shared" si="1041"/>
        <v/>
      </c>
      <c r="T508" s="88" t="str">
        <f t="shared" si="1041"/>
        <v/>
      </c>
      <c r="U508" s="88" t="str">
        <f t="shared" si="1041"/>
        <v/>
      </c>
      <c r="V508" s="88" t="str">
        <f t="shared" si="1041"/>
        <v/>
      </c>
      <c r="W508" s="88" t="str">
        <f t="shared" si="1041"/>
        <v/>
      </c>
      <c r="X508" s="88" t="str">
        <f t="shared" si="1041"/>
        <v/>
      </c>
      <c r="Y508" s="88" t="str">
        <f t="shared" si="1041"/>
        <v/>
      </c>
      <c r="Z508" s="88" t="str">
        <f t="shared" si="1041"/>
        <v/>
      </c>
      <c r="AA508" s="88" t="str">
        <f t="shared" si="1041"/>
        <v/>
      </c>
      <c r="AB508" s="88" t="str">
        <f t="shared" si="1041"/>
        <v/>
      </c>
      <c r="AC508" s="88" t="str">
        <f t="shared" si="1041"/>
        <v/>
      </c>
      <c r="AD508" s="88" t="str">
        <f t="shared" si="1041"/>
        <v/>
      </c>
      <c r="AE508" s="88" t="str">
        <f t="shared" si="1041"/>
        <v/>
      </c>
      <c r="AF508" s="88" t="str">
        <f t="shared" si="1041"/>
        <v/>
      </c>
      <c r="AG508" s="88" t="str">
        <f t="shared" si="1041"/>
        <v/>
      </c>
      <c r="AH508" s="99"/>
      <c r="AI508" s="99"/>
      <c r="AJ508" s="98"/>
      <c r="AN508" s="75"/>
    </row>
    <row r="509" spans="1:40" s="70" customFormat="1">
      <c r="A509" s="110" t="s">
        <v>380</v>
      </c>
      <c r="B509" s="24" t="s">
        <v>57</v>
      </c>
      <c r="C509" s="87" t="s">
        <v>1</v>
      </c>
      <c r="D509" s="88">
        <f>IF(G$80="","",SUM(D$225)-SUM(D$206))</f>
        <v>0</v>
      </c>
      <c r="E509" s="88">
        <f t="shared" ref="E509:AG509" si="1042">IF(H$80="","",SUM(E$225)-SUM(E$206))</f>
        <v>0</v>
      </c>
      <c r="F509" s="88">
        <f t="shared" si="1042"/>
        <v>0</v>
      </c>
      <c r="G509" s="88">
        <f t="shared" si="1042"/>
        <v>0</v>
      </c>
      <c r="H509" s="88">
        <f t="shared" si="1042"/>
        <v>0</v>
      </c>
      <c r="I509" s="88">
        <f t="shared" si="1042"/>
        <v>0</v>
      </c>
      <c r="J509" s="88">
        <f t="shared" si="1042"/>
        <v>0</v>
      </c>
      <c r="K509" s="88">
        <f t="shared" si="1042"/>
        <v>0</v>
      </c>
      <c r="L509" s="88">
        <f t="shared" si="1042"/>
        <v>0</v>
      </c>
      <c r="M509" s="88">
        <f t="shared" si="1042"/>
        <v>0</v>
      </c>
      <c r="N509" s="88">
        <f t="shared" si="1042"/>
        <v>0</v>
      </c>
      <c r="O509" s="88">
        <f t="shared" si="1042"/>
        <v>0</v>
      </c>
      <c r="P509" s="88">
        <f t="shared" si="1042"/>
        <v>0</v>
      </c>
      <c r="Q509" s="88">
        <f t="shared" si="1042"/>
        <v>0</v>
      </c>
      <c r="R509" s="88">
        <f t="shared" si="1042"/>
        <v>0</v>
      </c>
      <c r="S509" s="88" t="str">
        <f t="shared" si="1042"/>
        <v/>
      </c>
      <c r="T509" s="88" t="str">
        <f t="shared" si="1042"/>
        <v/>
      </c>
      <c r="U509" s="88" t="str">
        <f t="shared" si="1042"/>
        <v/>
      </c>
      <c r="V509" s="88" t="str">
        <f t="shared" si="1042"/>
        <v/>
      </c>
      <c r="W509" s="88" t="str">
        <f t="shared" si="1042"/>
        <v/>
      </c>
      <c r="X509" s="88" t="str">
        <f t="shared" si="1042"/>
        <v/>
      </c>
      <c r="Y509" s="88" t="str">
        <f t="shared" si="1042"/>
        <v/>
      </c>
      <c r="Z509" s="88" t="str">
        <f t="shared" si="1042"/>
        <v/>
      </c>
      <c r="AA509" s="88" t="str">
        <f t="shared" si="1042"/>
        <v/>
      </c>
      <c r="AB509" s="88" t="str">
        <f t="shared" si="1042"/>
        <v/>
      </c>
      <c r="AC509" s="88" t="str">
        <f t="shared" si="1042"/>
        <v/>
      </c>
      <c r="AD509" s="88" t="str">
        <f t="shared" si="1042"/>
        <v/>
      </c>
      <c r="AE509" s="88" t="str">
        <f t="shared" si="1042"/>
        <v/>
      </c>
      <c r="AF509" s="88" t="str">
        <f t="shared" si="1042"/>
        <v/>
      </c>
      <c r="AG509" s="88" t="str">
        <f t="shared" si="1042"/>
        <v/>
      </c>
      <c r="AH509" s="99"/>
      <c r="AI509" s="99"/>
      <c r="AJ509" s="98"/>
      <c r="AN509" s="75"/>
    </row>
    <row r="510" spans="1:40" s="69" customFormat="1">
      <c r="A510" s="45" t="s">
        <v>123</v>
      </c>
      <c r="B510" s="265" t="s">
        <v>370</v>
      </c>
      <c r="C510" s="148" t="s">
        <v>1</v>
      </c>
      <c r="D510" s="266">
        <f t="shared" ref="D510:AG510" si="1043">IF(G$80="","",SUMIF($C$511:$C$519,"zł/rok",D$511:D$519))</f>
        <v>36904.412499999999</v>
      </c>
      <c r="E510" s="266">
        <f t="shared" si="1043"/>
        <v>879225</v>
      </c>
      <c r="F510" s="266">
        <f t="shared" si="1043"/>
        <v>17627.969999999998</v>
      </c>
      <c r="G510" s="266">
        <f t="shared" si="1043"/>
        <v>20676.46</v>
      </c>
      <c r="H510" s="266">
        <f t="shared" si="1043"/>
        <v>21279.62</v>
      </c>
      <c r="I510" s="266">
        <f t="shared" si="1043"/>
        <v>21900.66</v>
      </c>
      <c r="J510" s="266">
        <f t="shared" si="1043"/>
        <v>31504.48</v>
      </c>
      <c r="K510" s="266">
        <f t="shared" si="1043"/>
        <v>31214.33</v>
      </c>
      <c r="L510" s="266">
        <f t="shared" si="1043"/>
        <v>32106.799999999999</v>
      </c>
      <c r="M510" s="266">
        <f t="shared" si="1043"/>
        <v>47752.1</v>
      </c>
      <c r="N510" s="266">
        <f t="shared" si="1043"/>
        <v>61565.139999999992</v>
      </c>
      <c r="O510" s="266">
        <f t="shared" si="1043"/>
        <v>50435.549999999996</v>
      </c>
      <c r="P510" s="266">
        <f t="shared" si="1043"/>
        <v>82790.939999999988</v>
      </c>
      <c r="Q510" s="266">
        <f t="shared" si="1043"/>
        <v>85107.65</v>
      </c>
      <c r="R510" s="266">
        <f t="shared" si="1043"/>
        <v>88864.37999999999</v>
      </c>
      <c r="S510" s="266" t="str">
        <f t="shared" si="1043"/>
        <v/>
      </c>
      <c r="T510" s="266" t="str">
        <f t="shared" si="1043"/>
        <v/>
      </c>
      <c r="U510" s="266" t="str">
        <f t="shared" si="1043"/>
        <v/>
      </c>
      <c r="V510" s="266" t="str">
        <f t="shared" si="1043"/>
        <v/>
      </c>
      <c r="W510" s="266" t="str">
        <f t="shared" si="1043"/>
        <v/>
      </c>
      <c r="X510" s="266" t="str">
        <f t="shared" si="1043"/>
        <v/>
      </c>
      <c r="Y510" s="266" t="str">
        <f t="shared" si="1043"/>
        <v/>
      </c>
      <c r="Z510" s="266" t="str">
        <f t="shared" si="1043"/>
        <v/>
      </c>
      <c r="AA510" s="266" t="str">
        <f t="shared" si="1043"/>
        <v/>
      </c>
      <c r="AB510" s="266" t="str">
        <f t="shared" si="1043"/>
        <v/>
      </c>
      <c r="AC510" s="266" t="str">
        <f t="shared" si="1043"/>
        <v/>
      </c>
      <c r="AD510" s="266" t="str">
        <f t="shared" si="1043"/>
        <v/>
      </c>
      <c r="AE510" s="266" t="str">
        <f t="shared" si="1043"/>
        <v/>
      </c>
      <c r="AF510" s="266" t="str">
        <f t="shared" si="1043"/>
        <v/>
      </c>
      <c r="AG510" s="266" t="str">
        <f t="shared" si="1043"/>
        <v/>
      </c>
    </row>
    <row r="511" spans="1:40" s="70" customFormat="1">
      <c r="A511" s="85" t="s">
        <v>135</v>
      </c>
      <c r="B511" s="86" t="s">
        <v>366</v>
      </c>
      <c r="C511" s="87" t="s">
        <v>1</v>
      </c>
      <c r="D511" s="88">
        <f t="shared" ref="D511:AG511" si="1044">IF(G$80="","",IF(D$183="",0,$D$423*D$183))</f>
        <v>33019.737499999996</v>
      </c>
      <c r="E511" s="88">
        <f t="shared" si="1044"/>
        <v>786675</v>
      </c>
      <c r="F511" s="88">
        <f t="shared" si="1044"/>
        <v>0</v>
      </c>
      <c r="G511" s="88">
        <f t="shared" si="1044"/>
        <v>0</v>
      </c>
      <c r="H511" s="88">
        <f t="shared" si="1044"/>
        <v>0</v>
      </c>
      <c r="I511" s="88">
        <f t="shared" si="1044"/>
        <v>0</v>
      </c>
      <c r="J511" s="88">
        <f t="shared" si="1044"/>
        <v>0</v>
      </c>
      <c r="K511" s="88">
        <f t="shared" si="1044"/>
        <v>0</v>
      </c>
      <c r="L511" s="88">
        <f t="shared" si="1044"/>
        <v>0</v>
      </c>
      <c r="M511" s="88">
        <f t="shared" si="1044"/>
        <v>0</v>
      </c>
      <c r="N511" s="88">
        <f t="shared" si="1044"/>
        <v>0</v>
      </c>
      <c r="O511" s="88">
        <f t="shared" si="1044"/>
        <v>0</v>
      </c>
      <c r="P511" s="88">
        <f t="shared" si="1044"/>
        <v>0</v>
      </c>
      <c r="Q511" s="88">
        <f t="shared" si="1044"/>
        <v>0</v>
      </c>
      <c r="R511" s="88">
        <f t="shared" si="1044"/>
        <v>0</v>
      </c>
      <c r="S511" s="88" t="str">
        <f t="shared" si="1044"/>
        <v/>
      </c>
      <c r="T511" s="88" t="str">
        <f t="shared" si="1044"/>
        <v/>
      </c>
      <c r="U511" s="88" t="str">
        <f t="shared" si="1044"/>
        <v/>
      </c>
      <c r="V511" s="88" t="str">
        <f t="shared" si="1044"/>
        <v/>
      </c>
      <c r="W511" s="88" t="str">
        <f t="shared" si="1044"/>
        <v/>
      </c>
      <c r="X511" s="88" t="str">
        <f t="shared" si="1044"/>
        <v/>
      </c>
      <c r="Y511" s="88" t="str">
        <f t="shared" si="1044"/>
        <v/>
      </c>
      <c r="Z511" s="88" t="str">
        <f t="shared" si="1044"/>
        <v/>
      </c>
      <c r="AA511" s="88" t="str">
        <f t="shared" si="1044"/>
        <v/>
      </c>
      <c r="AB511" s="88" t="str">
        <f t="shared" si="1044"/>
        <v/>
      </c>
      <c r="AC511" s="88" t="str">
        <f t="shared" si="1044"/>
        <v/>
      </c>
      <c r="AD511" s="88" t="str">
        <f t="shared" si="1044"/>
        <v/>
      </c>
      <c r="AE511" s="88" t="str">
        <f t="shared" si="1044"/>
        <v/>
      </c>
      <c r="AF511" s="88" t="str">
        <f t="shared" si="1044"/>
        <v/>
      </c>
      <c r="AG511" s="88" t="str">
        <f t="shared" si="1044"/>
        <v/>
      </c>
      <c r="AH511" s="99"/>
      <c r="AI511" s="99"/>
      <c r="AJ511" s="98"/>
      <c r="AN511" s="75"/>
    </row>
    <row r="512" spans="1:40" s="70" customFormat="1" ht="20.399999999999999">
      <c r="A512" s="85" t="s">
        <v>145</v>
      </c>
      <c r="B512" s="86" t="str">
        <f>IF(Dane!B259="","",Dane!B259)</f>
        <v>Korzyść zewnętrzna - średnia liczba godzin wolnego czasu klienta urzędu zaoszczędzonych w wyniku realizacji projektu (w zł)</v>
      </c>
      <c r="C512" s="87" t="str">
        <f>IF(Dane!C259="","",Dane!C259)</f>
        <v>zł/rok</v>
      </c>
      <c r="D512" s="88" t="str">
        <f>IF(Dane!D259="","",Dane!D259)</f>
        <v/>
      </c>
      <c r="E512" s="88" t="str">
        <f>IF(Dane!E259="","",Dane!E259)</f>
        <v/>
      </c>
      <c r="F512" s="88">
        <f>IF(Dane!F259="","",Dane!F259)</f>
        <v>9896.7999999999993</v>
      </c>
      <c r="G512" s="88">
        <f>IF(Dane!G259="","",Dane!G259)</f>
        <v>11647.76</v>
      </c>
      <c r="H512" s="88">
        <f>IF(Dane!H259="","",Dane!H259)</f>
        <v>12020.64</v>
      </c>
      <c r="I512" s="88">
        <f>IF(Dane!I259="","",Dane!I259)</f>
        <v>12406.16</v>
      </c>
      <c r="J512" s="88">
        <f>IF(Dane!J259="","",Dane!J259)</f>
        <v>17244.48</v>
      </c>
      <c r="K512" s="88">
        <f>IF(Dane!K259="","",Dane!K259)</f>
        <v>17772.72</v>
      </c>
      <c r="L512" s="88">
        <f>IF(Dane!L259="","",Dane!L259)</f>
        <v>18326.52</v>
      </c>
      <c r="M512" s="88">
        <f>IF(Dane!M259="","",Dane!M259)</f>
        <v>27325.759999999998</v>
      </c>
      <c r="N512" s="88">
        <f>IF(Dane!N259="","",Dane!N259)</f>
        <v>28138.880000000001</v>
      </c>
      <c r="O512" s="88">
        <f>IF(Dane!O259="","",Dane!O259)</f>
        <v>28988.959999999999</v>
      </c>
      <c r="P512" s="88">
        <f>IF(Dane!P259="","",Dane!P259)</f>
        <v>47684.639999999999</v>
      </c>
      <c r="Q512" s="88">
        <f>IF(Dane!Q259="","",Dane!Q259)</f>
        <v>49121.279999999999</v>
      </c>
      <c r="R512" s="88">
        <f>IF(Dane!R259="","",Dane!R259)</f>
        <v>50538.239999999998</v>
      </c>
      <c r="S512" s="88" t="str">
        <f>IF(Dane!S259="","",Dane!S259)</f>
        <v/>
      </c>
      <c r="T512" s="88" t="str">
        <f>IF(Dane!T259="","",Dane!T259)</f>
        <v/>
      </c>
      <c r="U512" s="88" t="str">
        <f>IF(Dane!U259="","",Dane!U259)</f>
        <v/>
      </c>
      <c r="V512" s="88" t="str">
        <f>IF(Dane!V259="","",Dane!V259)</f>
        <v/>
      </c>
      <c r="W512" s="88" t="str">
        <f>IF(Dane!W259="","",Dane!W259)</f>
        <v/>
      </c>
      <c r="X512" s="88" t="str">
        <f>IF(Dane!X259="","",Dane!X259)</f>
        <v/>
      </c>
      <c r="Y512" s="88" t="str">
        <f>IF(Dane!Y259="","",Dane!Y259)</f>
        <v/>
      </c>
      <c r="Z512" s="88" t="str">
        <f>IF(Dane!Z259="","",Dane!Z259)</f>
        <v/>
      </c>
      <c r="AA512" s="88" t="str">
        <f>IF(Dane!AA259="","",Dane!AA259)</f>
        <v/>
      </c>
      <c r="AB512" s="88" t="str">
        <f>IF(Dane!AB259="","",Dane!AB259)</f>
        <v/>
      </c>
      <c r="AC512" s="88" t="str">
        <f>IF(Dane!AC259="","",Dane!AC259)</f>
        <v/>
      </c>
      <c r="AD512" s="88" t="str">
        <f>IF(Dane!AD259="","",Dane!AD259)</f>
        <v/>
      </c>
      <c r="AE512" s="88" t="str">
        <f>IF(Dane!AE259="","",Dane!AE259)</f>
        <v/>
      </c>
      <c r="AF512" s="88" t="str">
        <f>IF(Dane!AF259="","",Dane!AF259)</f>
        <v/>
      </c>
      <c r="AG512" s="88" t="str">
        <f>IF(Dane!AG259="","",Dane!AG259)</f>
        <v/>
      </c>
      <c r="AH512" s="99"/>
      <c r="AI512" s="99"/>
      <c r="AJ512" s="98"/>
      <c r="AN512" s="75"/>
    </row>
    <row r="513" spans="1:40" s="70" customFormat="1" ht="20.399999999999999">
      <c r="A513" s="85" t="s">
        <v>154</v>
      </c>
      <c r="B513" s="86" t="str">
        <f>IF(Dane!B260="","",Dane!B260)</f>
        <v>Korzyść - oszczędność średnia roczna czasu pracy pracownika  w wyniku realizacji projektu przez urząd (w zł)</v>
      </c>
      <c r="C513" s="87" t="str">
        <f>IF(Dane!C260="","",Dane!C260)</f>
        <v>zł/rok</v>
      </c>
      <c r="D513" s="88" t="str">
        <f>IF(Dane!D260="","",Dane!D260)</f>
        <v/>
      </c>
      <c r="E513" s="88" t="str">
        <f>IF(Dane!E260="","",Dane!E260)</f>
        <v/>
      </c>
      <c r="F513" s="88">
        <f>IF(Dane!F260="","",Dane!F260)</f>
        <v>6059.36</v>
      </c>
      <c r="G513" s="88">
        <f>IF(Dane!G260="","",Dane!G260)</f>
        <v>7128.37</v>
      </c>
      <c r="H513" s="88">
        <f>IF(Dane!H260="","",Dane!H260)</f>
        <v>7358.65</v>
      </c>
      <c r="I513" s="88">
        <f>IF(Dane!I260="","",Dane!I260)</f>
        <v>7594.17</v>
      </c>
      <c r="J513" s="88">
        <f>IF(Dane!J260="","",Dane!J260)</f>
        <v>10548.16</v>
      </c>
      <c r="K513" s="88">
        <f>IF(Dane!K260="","",Dane!K260)</f>
        <v>10879.77</v>
      </c>
      <c r="L513" s="88">
        <f>IF(Dane!L260="","",Dane!L260)</f>
        <v>11218.44</v>
      </c>
      <c r="M513" s="88">
        <f>IF(Dane!M260="","",Dane!M260)</f>
        <v>16721.900000000001</v>
      </c>
      <c r="N513" s="88">
        <f>IF(Dane!N260="","",Dane!N260)</f>
        <v>17221.82</v>
      </c>
      <c r="O513" s="88">
        <f>IF(Dane!O260="","",Dane!O260)</f>
        <v>17742.150000000001</v>
      </c>
      <c r="P513" s="88">
        <f>IF(Dane!P260="","",Dane!P260)</f>
        <v>29188.82</v>
      </c>
      <c r="Q513" s="88">
        <f>IF(Dane!Q260="","",Dane!Q260)</f>
        <v>30068.89</v>
      </c>
      <c r="R513" s="88">
        <f>IF(Dane!R260="","",Dane!R260)</f>
        <v>30932.66</v>
      </c>
      <c r="S513" s="88" t="str">
        <f>IF(Dane!S260="","",Dane!S260)</f>
        <v/>
      </c>
      <c r="T513" s="88" t="str">
        <f>IF(Dane!T260="","",Dane!T260)</f>
        <v/>
      </c>
      <c r="U513" s="88" t="str">
        <f>IF(Dane!U260="","",Dane!U260)</f>
        <v/>
      </c>
      <c r="V513" s="88" t="str">
        <f>IF(Dane!V260="","",Dane!V260)</f>
        <v/>
      </c>
      <c r="W513" s="88" t="str">
        <f>IF(Dane!W260="","",Dane!W260)</f>
        <v/>
      </c>
      <c r="X513" s="88" t="str">
        <f>IF(Dane!X260="","",Dane!X260)</f>
        <v/>
      </c>
      <c r="Y513" s="88" t="str">
        <f>IF(Dane!Y260="","",Dane!Y260)</f>
        <v/>
      </c>
      <c r="Z513" s="88" t="str">
        <f>IF(Dane!Z260="","",Dane!Z260)</f>
        <v/>
      </c>
      <c r="AA513" s="88" t="str">
        <f>IF(Dane!AA260="","",Dane!AA260)</f>
        <v/>
      </c>
      <c r="AB513" s="88" t="str">
        <f>IF(Dane!AB260="","",Dane!AB260)</f>
        <v/>
      </c>
      <c r="AC513" s="88" t="str">
        <f>IF(Dane!AC260="","",Dane!AC260)</f>
        <v/>
      </c>
      <c r="AD513" s="88" t="str">
        <f>IF(Dane!AD260="","",Dane!AD260)</f>
        <v/>
      </c>
      <c r="AE513" s="88" t="str">
        <f>IF(Dane!AE260="","",Dane!AE260)</f>
        <v/>
      </c>
      <c r="AF513" s="88" t="str">
        <f>IF(Dane!AF260="","",Dane!AF260)</f>
        <v/>
      </c>
      <c r="AG513" s="88" t="str">
        <f>IF(Dane!AG260="","",Dane!AG260)</f>
        <v/>
      </c>
      <c r="AH513" s="99"/>
      <c r="AI513" s="99"/>
      <c r="AJ513" s="98"/>
      <c r="AN513" s="75"/>
    </row>
    <row r="514" spans="1:40" s="70" customFormat="1" ht="20.399999999999999">
      <c r="A514" s="85" t="s">
        <v>381</v>
      </c>
      <c r="B514" s="86" t="str">
        <f>IF(Dane!B261="","",Dane!B261)</f>
        <v>Korzyść - oszczędność średnia roczna z tytułu mniejszej liczby korespondencji papierowej wysyłanej przez klientów (w zł)</v>
      </c>
      <c r="C514" s="87" t="str">
        <f>IF(Dane!C261="","",Dane!C261)</f>
        <v>zł/rok</v>
      </c>
      <c r="D514" s="88" t="str">
        <f>IF(Dane!D261="","",Dane!D261)</f>
        <v/>
      </c>
      <c r="E514" s="88" t="str">
        <f>IF(Dane!E261="","",Dane!E261)</f>
        <v/>
      </c>
      <c r="F514" s="88">
        <f>IF(Dane!F261="","",Dane!F261)</f>
        <v>252.98</v>
      </c>
      <c r="G514" s="88">
        <f>IF(Dane!G261="","",Dane!G261)</f>
        <v>287.56</v>
      </c>
      <c r="H514" s="88">
        <f>IF(Dane!H261="","",Dane!H261)</f>
        <v>287.56</v>
      </c>
      <c r="I514" s="88">
        <f>IF(Dane!I261="","",Dane!I261)</f>
        <v>287.56</v>
      </c>
      <c r="J514" s="88">
        <f>IF(Dane!J261="","",Dane!J261)</f>
        <v>387.66</v>
      </c>
      <c r="K514" s="88">
        <f>IF(Dane!K261="","",Dane!K261)</f>
        <v>387.66</v>
      </c>
      <c r="L514" s="88">
        <f>IF(Dane!L261="","",Dane!L261)</f>
        <v>387.66</v>
      </c>
      <c r="M514" s="88">
        <f>IF(Dane!M261="","",Dane!M261)</f>
        <v>560.55999999999995</v>
      </c>
      <c r="N514" s="88">
        <f>IF(Dane!N261="","",Dane!N261)</f>
        <v>560.55999999999995</v>
      </c>
      <c r="O514" s="88">
        <f>IF(Dane!O261="","",Dane!O261)</f>
        <v>560.55999999999995</v>
      </c>
      <c r="P514" s="88">
        <f>IF(Dane!P261="","",Dane!P261)</f>
        <v>895.44</v>
      </c>
      <c r="Q514" s="88">
        <f>IF(Dane!Q261="","",Dane!Q261)</f>
        <v>895.44</v>
      </c>
      <c r="R514" s="88">
        <f>IF(Dane!R261="","",Dane!R261)</f>
        <v>895.44</v>
      </c>
      <c r="S514" s="88" t="str">
        <f>IF(Dane!S261="","",Dane!S261)</f>
        <v/>
      </c>
      <c r="T514" s="88" t="str">
        <f>IF(Dane!T261="","",Dane!T261)</f>
        <v/>
      </c>
      <c r="U514" s="88" t="str">
        <f>IF(Dane!U261="","",Dane!U261)</f>
        <v/>
      </c>
      <c r="V514" s="88" t="str">
        <f>IF(Dane!V261="","",Dane!V261)</f>
        <v/>
      </c>
      <c r="W514" s="88" t="str">
        <f>IF(Dane!W261="","",Dane!W261)</f>
        <v/>
      </c>
      <c r="X514" s="88" t="str">
        <f>IF(Dane!X261="","",Dane!X261)</f>
        <v/>
      </c>
      <c r="Y514" s="88" t="str">
        <f>IF(Dane!Y261="","",Dane!Y261)</f>
        <v/>
      </c>
      <c r="Z514" s="88" t="str">
        <f>IF(Dane!Z261="","",Dane!Z261)</f>
        <v/>
      </c>
      <c r="AA514" s="88" t="str">
        <f>IF(Dane!AA261="","",Dane!AA261)</f>
        <v/>
      </c>
      <c r="AB514" s="88" t="str">
        <f>IF(Dane!AB261="","",Dane!AB261)</f>
        <v/>
      </c>
      <c r="AC514" s="88" t="str">
        <f>IF(Dane!AC261="","",Dane!AC261)</f>
        <v/>
      </c>
      <c r="AD514" s="88" t="str">
        <f>IF(Dane!AD261="","",Dane!AD261)</f>
        <v/>
      </c>
      <c r="AE514" s="88" t="str">
        <f>IF(Dane!AE261="","",Dane!AE261)</f>
        <v/>
      </c>
      <c r="AF514" s="88" t="str">
        <f>IF(Dane!AF261="","",Dane!AF261)</f>
        <v/>
      </c>
      <c r="AG514" s="88" t="str">
        <f>IF(Dane!AG261="","",Dane!AG261)</f>
        <v/>
      </c>
      <c r="AH514" s="99"/>
      <c r="AI514" s="99"/>
      <c r="AJ514" s="98"/>
      <c r="AN514" s="75"/>
    </row>
    <row r="515" spans="1:40" s="70" customFormat="1">
      <c r="A515" s="85" t="s">
        <v>382</v>
      </c>
      <c r="B515" s="86" t="str">
        <f>IF(Dane!B262="","",Dane!B262)</f>
        <v>Korzyść - oszczędność z tytułu elektronizacji obiegu dokumentów (w zł)</v>
      </c>
      <c r="C515" s="87" t="str">
        <f>IF(Dane!C262="","",Dane!C262)</f>
        <v>zł/rok</v>
      </c>
      <c r="D515" s="88" t="str">
        <f>IF(Dane!D262="","",Dane!D262)</f>
        <v/>
      </c>
      <c r="E515" s="88" t="str">
        <f>IF(Dane!E262="","",Dane!E262)</f>
        <v/>
      </c>
      <c r="F515" s="88">
        <f>IF(Dane!F262="","",Dane!F262)</f>
        <v>1070.3</v>
      </c>
      <c r="G515" s="88">
        <f>IF(Dane!G262="","",Dane!G262)</f>
        <v>1216.5999999999999</v>
      </c>
      <c r="H515" s="88">
        <f>IF(Dane!H262="","",Dane!H262)</f>
        <v>1216.5999999999999</v>
      </c>
      <c r="I515" s="88">
        <f>IF(Dane!I262="","",Dane!I262)</f>
        <v>1216.5999999999999</v>
      </c>
      <c r="J515" s="88">
        <f>IF(Dane!J262="","",Dane!J262)</f>
        <v>1640.1</v>
      </c>
      <c r="K515" s="88">
        <f>IF(Dane!K262="","",Dane!K262)</f>
        <v>1640.1</v>
      </c>
      <c r="L515" s="88">
        <f>IF(Dane!L262="","",Dane!L262)</f>
        <v>1640.1</v>
      </c>
      <c r="M515" s="88">
        <f>IF(Dane!M262="","",Dane!M262)</f>
        <v>2371.6</v>
      </c>
      <c r="N515" s="88">
        <f>IF(Dane!N262="","",Dane!N262)</f>
        <v>2371.6</v>
      </c>
      <c r="O515" s="88">
        <f>IF(Dane!O262="","",Dane!O262)</f>
        <v>2371.6</v>
      </c>
      <c r="P515" s="88">
        <f>IF(Dane!P262="","",Dane!P262)</f>
        <v>3788.4</v>
      </c>
      <c r="Q515" s="88">
        <f>IF(Dane!Q262="","",Dane!Q262)</f>
        <v>3788.4</v>
      </c>
      <c r="R515" s="88">
        <f>IF(Dane!R262="","",Dane!R262)</f>
        <v>3788.4</v>
      </c>
      <c r="S515" s="88" t="str">
        <f>IF(Dane!S262="","",Dane!S262)</f>
        <v/>
      </c>
      <c r="T515" s="88" t="str">
        <f>IF(Dane!T262="","",Dane!T262)</f>
        <v/>
      </c>
      <c r="U515" s="88" t="str">
        <f>IF(Dane!U262="","",Dane!U262)</f>
        <v/>
      </c>
      <c r="V515" s="88" t="str">
        <f>IF(Dane!V262="","",Dane!V262)</f>
        <v/>
      </c>
      <c r="W515" s="88" t="str">
        <f>IF(Dane!W262="","",Dane!W262)</f>
        <v/>
      </c>
      <c r="X515" s="88" t="str">
        <f>IF(Dane!X262="","",Dane!X262)</f>
        <v/>
      </c>
      <c r="Y515" s="88" t="str">
        <f>IF(Dane!Y262="","",Dane!Y262)</f>
        <v/>
      </c>
      <c r="Z515" s="88" t="str">
        <f>IF(Dane!Z262="","",Dane!Z262)</f>
        <v/>
      </c>
      <c r="AA515" s="88" t="str">
        <f>IF(Dane!AA262="","",Dane!AA262)</f>
        <v/>
      </c>
      <c r="AB515" s="88" t="str">
        <f>IF(Dane!AB262="","",Dane!AB262)</f>
        <v/>
      </c>
      <c r="AC515" s="88" t="str">
        <f>IF(Dane!AC262="","",Dane!AC262)</f>
        <v/>
      </c>
      <c r="AD515" s="88" t="str">
        <f>IF(Dane!AD262="","",Dane!AD262)</f>
        <v/>
      </c>
      <c r="AE515" s="88" t="str">
        <f>IF(Dane!AE262="","",Dane!AE262)</f>
        <v/>
      </c>
      <c r="AF515" s="88" t="str">
        <f>IF(Dane!AF262="","",Dane!AF262)</f>
        <v/>
      </c>
      <c r="AG515" s="88" t="str">
        <f>IF(Dane!AG262="","",Dane!AG262)</f>
        <v/>
      </c>
      <c r="AH515" s="99"/>
      <c r="AI515" s="99"/>
      <c r="AJ515" s="98"/>
      <c r="AN515" s="75"/>
    </row>
    <row r="516" spans="1:40" s="70" customFormat="1" ht="20.399999999999999">
      <c r="A516" s="85" t="s">
        <v>383</v>
      </c>
      <c r="B516" s="86" t="str">
        <f>IF(Dane!B263="","",Dane!B263)</f>
        <v>Korzyść - oszczędność średnia roczna z tytułu braku wydatków na dojazdy do urzędu (w zł)</v>
      </c>
      <c r="C516" s="87" t="str">
        <f>IF(Dane!C263="","",Dane!C263)</f>
        <v>zł/rok</v>
      </c>
      <c r="D516" s="88" t="str">
        <f>IF(Dane!D263="","",Dane!D263)</f>
        <v/>
      </c>
      <c r="E516" s="88" t="str">
        <f>IF(Dane!E263="","",Dane!E263)</f>
        <v/>
      </c>
      <c r="F516" s="88">
        <f>IF(Dane!F263="","",Dane!F263)</f>
        <v>348.53</v>
      </c>
      <c r="G516" s="88">
        <f>IF(Dane!G263="","",Dane!G263)</f>
        <v>396.17</v>
      </c>
      <c r="H516" s="88">
        <f>IF(Dane!H263="","",Dane!H263)</f>
        <v>396.17</v>
      </c>
      <c r="I516" s="88">
        <f>IF(Dane!I263="","",Dane!I263)</f>
        <v>396.17</v>
      </c>
      <c r="J516" s="88">
        <f>IF(Dane!J263="","",Dane!J263)</f>
        <v>534.08000000000004</v>
      </c>
      <c r="K516" s="88">
        <f>IF(Dane!K263="","",Dane!K263)</f>
        <v>534.08000000000004</v>
      </c>
      <c r="L516" s="88">
        <f>IF(Dane!L263="","",Dane!L263)</f>
        <v>534.08000000000004</v>
      </c>
      <c r="M516" s="88">
        <f>IF(Dane!M263="","",Dane!M263)</f>
        <v>772.28</v>
      </c>
      <c r="N516" s="88">
        <f>IF(Dane!N263="","",Dane!N263)</f>
        <v>772.28</v>
      </c>
      <c r="O516" s="88">
        <f>IF(Dane!O263="","",Dane!O263)</f>
        <v>772.28</v>
      </c>
      <c r="P516" s="88">
        <f>IF(Dane!P263="","",Dane!P263)</f>
        <v>1233.6400000000001</v>
      </c>
      <c r="Q516" s="88">
        <f>IF(Dane!Q263="","",Dane!Q263)</f>
        <v>1233.6400000000001</v>
      </c>
      <c r="R516" s="88">
        <f>IF(Dane!R263="","",Dane!R263)</f>
        <v>2709.64</v>
      </c>
      <c r="S516" s="88" t="str">
        <f>IF(Dane!S263="","",Dane!S263)</f>
        <v/>
      </c>
      <c r="T516" s="88" t="str">
        <f>IF(Dane!T263="","",Dane!T263)</f>
        <v/>
      </c>
      <c r="U516" s="88" t="str">
        <f>IF(Dane!U263="","",Dane!U263)</f>
        <v/>
      </c>
      <c r="V516" s="88" t="str">
        <f>IF(Dane!V263="","",Dane!V263)</f>
        <v/>
      </c>
      <c r="W516" s="88" t="str">
        <f>IF(Dane!W263="","",Dane!W263)</f>
        <v/>
      </c>
      <c r="X516" s="88" t="str">
        <f>IF(Dane!X263="","",Dane!X263)</f>
        <v/>
      </c>
      <c r="Y516" s="88" t="str">
        <f>IF(Dane!Y263="","",Dane!Y263)</f>
        <v/>
      </c>
      <c r="Z516" s="88" t="str">
        <f>IF(Dane!Z263="","",Dane!Z263)</f>
        <v/>
      </c>
      <c r="AA516" s="88" t="str">
        <f>IF(Dane!AA263="","",Dane!AA263)</f>
        <v/>
      </c>
      <c r="AB516" s="88" t="str">
        <f>IF(Dane!AB263="","",Dane!AB263)</f>
        <v/>
      </c>
      <c r="AC516" s="88" t="str">
        <f>IF(Dane!AC263="","",Dane!AC263)</f>
        <v/>
      </c>
      <c r="AD516" s="88" t="str">
        <f>IF(Dane!AD263="","",Dane!AD263)</f>
        <v/>
      </c>
      <c r="AE516" s="88" t="str">
        <f>IF(Dane!AE263="","",Dane!AE263)</f>
        <v/>
      </c>
      <c r="AF516" s="88" t="str">
        <f>IF(Dane!AF263="","",Dane!AF263)</f>
        <v/>
      </c>
      <c r="AG516" s="88" t="str">
        <f>IF(Dane!AG263="","",Dane!AG263)</f>
        <v/>
      </c>
      <c r="AH516" s="99"/>
      <c r="AI516" s="99"/>
      <c r="AJ516" s="98"/>
      <c r="AN516" s="75"/>
    </row>
    <row r="517" spans="1:40" s="70" customFormat="1" ht="20.399999999999999">
      <c r="A517" s="85" t="s">
        <v>384</v>
      </c>
      <c r="B517" s="86" t="str">
        <f>IF(Dane!B264="","",Dane!B264)</f>
        <v>Korzyść -  akłady inwestycyjne na realizację projektu, które zostaną wchłonięte przez lokalne firmy handlowo-usługowe  (w zł)</v>
      </c>
      <c r="C517" s="87" t="str">
        <f>IF(Dane!C264="","",Dane!C264)</f>
        <v>zł/rok</v>
      </c>
      <c r="D517" s="88">
        <f>IF(Dane!D264="","",Dane!D264)</f>
        <v>3884.6750000000002</v>
      </c>
      <c r="E517" s="88">
        <f>IF(Dane!E264="","",Dane!E264)</f>
        <v>92550</v>
      </c>
      <c r="F517" s="88">
        <f>IF(Dane!F264="","",Dane!F264)</f>
        <v>0</v>
      </c>
      <c r="G517" s="88">
        <f>IF(Dane!G264="","",Dane!G264)</f>
        <v>0</v>
      </c>
      <c r="H517" s="88">
        <f>IF(Dane!H264="","",Dane!H264)</f>
        <v>0</v>
      </c>
      <c r="I517" s="88">
        <f>IF(Dane!I264="","",Dane!I264)</f>
        <v>0</v>
      </c>
      <c r="J517" s="88">
        <f>IF(Dane!J264="","",Dane!J264)</f>
        <v>1150</v>
      </c>
      <c r="K517" s="88">
        <f>IF(Dane!K264="","",Dane!K264)</f>
        <v>0</v>
      </c>
      <c r="L517" s="88">
        <f>IF(Dane!L264="","",Dane!L264)</f>
        <v>0</v>
      </c>
      <c r="M517" s="88">
        <f>IF(Dane!M264="","",Dane!M264)</f>
        <v>0</v>
      </c>
      <c r="N517" s="88">
        <f>IF(Dane!N264="","",Dane!N264)</f>
        <v>12500</v>
      </c>
      <c r="O517" s="88">
        <f>IF(Dane!O264="","",Dane!O264)</f>
        <v>0</v>
      </c>
      <c r="P517" s="88">
        <f>IF(Dane!P264="","",Dane!P264)</f>
        <v>0</v>
      </c>
      <c r="Q517" s="88">
        <f>IF(Dane!Q264="","",Dane!Q264)</f>
        <v>0</v>
      </c>
      <c r="R517" s="88">
        <f>IF(Dane!R264="","",Dane!R264)</f>
        <v>0</v>
      </c>
      <c r="S517" s="88" t="str">
        <f>IF(Dane!S264="","",Dane!S264)</f>
        <v/>
      </c>
      <c r="T517" s="88" t="str">
        <f>IF(Dane!T264="","",Dane!T264)</f>
        <v/>
      </c>
      <c r="U517" s="88" t="str">
        <f>IF(Dane!U264="","",Dane!U264)</f>
        <v/>
      </c>
      <c r="V517" s="88" t="str">
        <f>IF(Dane!V264="","",Dane!V264)</f>
        <v/>
      </c>
      <c r="W517" s="88" t="str">
        <f>IF(Dane!W264="","",Dane!W264)</f>
        <v/>
      </c>
      <c r="X517" s="88" t="str">
        <f>IF(Dane!X264="","",Dane!X264)</f>
        <v/>
      </c>
      <c r="Y517" s="88" t="str">
        <f>IF(Dane!Y264="","",Dane!Y264)</f>
        <v/>
      </c>
      <c r="Z517" s="88" t="str">
        <f>IF(Dane!Z264="","",Dane!Z264)</f>
        <v/>
      </c>
      <c r="AA517" s="88" t="str">
        <f>IF(Dane!AA264="","",Dane!AA264)</f>
        <v/>
      </c>
      <c r="AB517" s="88" t="str">
        <f>IF(Dane!AB264="","",Dane!AB264)</f>
        <v/>
      </c>
      <c r="AC517" s="88" t="str">
        <f>IF(Dane!AC264="","",Dane!AC264)</f>
        <v/>
      </c>
      <c r="AD517" s="88" t="str">
        <f>IF(Dane!AD264="","",Dane!AD264)</f>
        <v/>
      </c>
      <c r="AE517" s="88" t="str">
        <f>IF(Dane!AE264="","",Dane!AE264)</f>
        <v/>
      </c>
      <c r="AF517" s="88" t="str">
        <f>IF(Dane!AF264="","",Dane!AF264)</f>
        <v/>
      </c>
      <c r="AG517" s="88" t="str">
        <f>IF(Dane!AG264="","",Dane!AG264)</f>
        <v/>
      </c>
      <c r="AH517" s="99"/>
      <c r="AI517" s="99"/>
      <c r="AJ517" s="98"/>
      <c r="AN517" s="75"/>
    </row>
    <row r="518" spans="1:40" s="70" customFormat="1">
      <c r="A518" s="85" t="s">
        <v>385</v>
      </c>
      <c r="B518" s="86" t="str">
        <f>IF(Dane!B265="","",Dane!B265)</f>
        <v/>
      </c>
      <c r="C518" s="87" t="str">
        <f>IF(Dane!C265="","",Dane!C265)</f>
        <v>zł/rok</v>
      </c>
      <c r="D518" s="88" t="str">
        <f>IF(Dane!D265="","",Dane!D265)</f>
        <v/>
      </c>
      <c r="E518" s="88" t="str">
        <f>IF(Dane!E265="","",Dane!E265)</f>
        <v/>
      </c>
      <c r="F518" s="88" t="str">
        <f>IF(Dane!F265="","",Dane!F265)</f>
        <v/>
      </c>
      <c r="G518" s="88" t="str">
        <f>IF(Dane!G265="","",Dane!G265)</f>
        <v/>
      </c>
      <c r="H518" s="88" t="str">
        <f>IF(Dane!H265="","",Dane!H265)</f>
        <v/>
      </c>
      <c r="I518" s="88" t="str">
        <f>IF(Dane!I265="","",Dane!I265)</f>
        <v/>
      </c>
      <c r="J518" s="88" t="str">
        <f>IF(Dane!J265="","",Dane!J265)</f>
        <v/>
      </c>
      <c r="K518" s="88" t="str">
        <f>IF(Dane!K265="","",Dane!K265)</f>
        <v/>
      </c>
      <c r="L518" s="88" t="str">
        <f>IF(Dane!L265="","",Dane!L265)</f>
        <v/>
      </c>
      <c r="M518" s="88" t="str">
        <f>IF(Dane!M265="","",Dane!M265)</f>
        <v/>
      </c>
      <c r="N518" s="88" t="str">
        <f>IF(Dane!N265="","",Dane!N265)</f>
        <v/>
      </c>
      <c r="O518" s="88" t="str">
        <f>IF(Dane!O265="","",Dane!O265)</f>
        <v/>
      </c>
      <c r="P518" s="88" t="str">
        <f>IF(Dane!P265="","",Dane!P265)</f>
        <v/>
      </c>
      <c r="Q518" s="88" t="str">
        <f>IF(Dane!Q265="","",Dane!Q265)</f>
        <v/>
      </c>
      <c r="R518" s="88" t="str">
        <f>IF(Dane!R265="","",Dane!R265)</f>
        <v/>
      </c>
      <c r="S518" s="88" t="str">
        <f>IF(Dane!S265="","",Dane!S265)</f>
        <v/>
      </c>
      <c r="T518" s="88" t="str">
        <f>IF(Dane!T265="","",Dane!T265)</f>
        <v/>
      </c>
      <c r="U518" s="88" t="str">
        <f>IF(Dane!U265="","",Dane!U265)</f>
        <v/>
      </c>
      <c r="V518" s="88" t="str">
        <f>IF(Dane!V265="","",Dane!V265)</f>
        <v/>
      </c>
      <c r="W518" s="88" t="str">
        <f>IF(Dane!W265="","",Dane!W265)</f>
        <v/>
      </c>
      <c r="X518" s="88" t="str">
        <f>IF(Dane!X265="","",Dane!X265)</f>
        <v/>
      </c>
      <c r="Y518" s="88" t="str">
        <f>IF(Dane!Y265="","",Dane!Y265)</f>
        <v/>
      </c>
      <c r="Z518" s="88" t="str">
        <f>IF(Dane!Z265="","",Dane!Z265)</f>
        <v/>
      </c>
      <c r="AA518" s="88" t="str">
        <f>IF(Dane!AA265="","",Dane!AA265)</f>
        <v/>
      </c>
      <c r="AB518" s="88" t="str">
        <f>IF(Dane!AB265="","",Dane!AB265)</f>
        <v/>
      </c>
      <c r="AC518" s="88" t="str">
        <f>IF(Dane!AC265="","",Dane!AC265)</f>
        <v/>
      </c>
      <c r="AD518" s="88" t="str">
        <f>IF(Dane!AD265="","",Dane!AD265)</f>
        <v/>
      </c>
      <c r="AE518" s="88" t="str">
        <f>IF(Dane!AE265="","",Dane!AE265)</f>
        <v/>
      </c>
      <c r="AF518" s="88" t="str">
        <f>IF(Dane!AF265="","",Dane!AF265)</f>
        <v/>
      </c>
      <c r="AG518" s="88" t="str">
        <f>IF(Dane!AG265="","",Dane!AG265)</f>
        <v/>
      </c>
      <c r="AH518" s="99"/>
      <c r="AI518" s="99"/>
      <c r="AJ518" s="98"/>
      <c r="AN518" s="75"/>
    </row>
    <row r="519" spans="1:40" s="70" customFormat="1">
      <c r="A519" s="85" t="s">
        <v>386</v>
      </c>
      <c r="B519" s="86" t="str">
        <f>IF(B518="Nie dotyczy","Nie dotyczy","Wynagrodzenia osób zatrudnionych na stworzonych miejscach pracy")</f>
        <v>Wynagrodzenia osób zatrudnionych na stworzonych miejscach pracy</v>
      </c>
      <c r="C519" s="87" t="str">
        <f t="shared" ref="C519" si="1045">IF(B519="Nie dotyczy","","zł/rok")</f>
        <v>zł/rok</v>
      </c>
      <c r="D519" s="88" t="str">
        <f t="shared" ref="D519:AG519" si="1046">IF(G$80="","",IF(D518="","",D518*12*D$49))</f>
        <v/>
      </c>
      <c r="E519" s="88" t="str">
        <f t="shared" si="1046"/>
        <v/>
      </c>
      <c r="F519" s="88" t="str">
        <f t="shared" si="1046"/>
        <v/>
      </c>
      <c r="G519" s="88" t="str">
        <f t="shared" si="1046"/>
        <v/>
      </c>
      <c r="H519" s="88" t="str">
        <f t="shared" si="1046"/>
        <v/>
      </c>
      <c r="I519" s="88" t="str">
        <f t="shared" si="1046"/>
        <v/>
      </c>
      <c r="J519" s="88" t="str">
        <f t="shared" si="1046"/>
        <v/>
      </c>
      <c r="K519" s="88" t="str">
        <f t="shared" si="1046"/>
        <v/>
      </c>
      <c r="L519" s="88" t="str">
        <f t="shared" si="1046"/>
        <v/>
      </c>
      <c r="M519" s="88" t="str">
        <f t="shared" si="1046"/>
        <v/>
      </c>
      <c r="N519" s="88" t="str">
        <f t="shared" si="1046"/>
        <v/>
      </c>
      <c r="O519" s="88" t="str">
        <f t="shared" si="1046"/>
        <v/>
      </c>
      <c r="P519" s="88" t="str">
        <f t="shared" si="1046"/>
        <v/>
      </c>
      <c r="Q519" s="88" t="str">
        <f t="shared" si="1046"/>
        <v/>
      </c>
      <c r="R519" s="88" t="str">
        <f t="shared" si="1046"/>
        <v/>
      </c>
      <c r="S519" s="88" t="str">
        <f t="shared" si="1046"/>
        <v/>
      </c>
      <c r="T519" s="88" t="str">
        <f t="shared" si="1046"/>
        <v/>
      </c>
      <c r="U519" s="88" t="str">
        <f t="shared" si="1046"/>
        <v/>
      </c>
      <c r="V519" s="88" t="str">
        <f t="shared" si="1046"/>
        <v/>
      </c>
      <c r="W519" s="88" t="str">
        <f t="shared" si="1046"/>
        <v/>
      </c>
      <c r="X519" s="88" t="str">
        <f t="shared" si="1046"/>
        <v/>
      </c>
      <c r="Y519" s="88" t="str">
        <f t="shared" si="1046"/>
        <v/>
      </c>
      <c r="Z519" s="88" t="str">
        <f t="shared" si="1046"/>
        <v/>
      </c>
      <c r="AA519" s="88" t="str">
        <f t="shared" si="1046"/>
        <v/>
      </c>
      <c r="AB519" s="88" t="str">
        <f t="shared" si="1046"/>
        <v/>
      </c>
      <c r="AC519" s="88" t="str">
        <f t="shared" si="1046"/>
        <v/>
      </c>
      <c r="AD519" s="88" t="str">
        <f t="shared" si="1046"/>
        <v/>
      </c>
      <c r="AE519" s="88" t="str">
        <f t="shared" si="1046"/>
        <v/>
      </c>
      <c r="AF519" s="88" t="str">
        <f t="shared" si="1046"/>
        <v/>
      </c>
      <c r="AG519" s="88" t="str">
        <f t="shared" si="1046"/>
        <v/>
      </c>
      <c r="AH519" s="99"/>
      <c r="AI519" s="99"/>
      <c r="AJ519" s="98"/>
      <c r="AN519" s="75"/>
    </row>
    <row r="520" spans="1:40" s="331" customFormat="1">
      <c r="A520" s="45" t="s">
        <v>111</v>
      </c>
      <c r="B520" s="265" t="s">
        <v>369</v>
      </c>
      <c r="C520" s="148" t="s">
        <v>1</v>
      </c>
      <c r="D520" s="266">
        <f t="shared" ref="D520:AG520" si="1047">IF(G$80="","",SUMIF($C$521:$C$522,"zł/rok",D$521:D$522))</f>
        <v>0</v>
      </c>
      <c r="E520" s="266">
        <f t="shared" si="1047"/>
        <v>0</v>
      </c>
      <c r="F520" s="266">
        <f t="shared" si="1047"/>
        <v>0</v>
      </c>
      <c r="G520" s="266">
        <f t="shared" si="1047"/>
        <v>0</v>
      </c>
      <c r="H520" s="266">
        <f t="shared" si="1047"/>
        <v>0</v>
      </c>
      <c r="I520" s="266">
        <f t="shared" si="1047"/>
        <v>0</v>
      </c>
      <c r="J520" s="266">
        <f t="shared" si="1047"/>
        <v>0</v>
      </c>
      <c r="K520" s="266">
        <f t="shared" si="1047"/>
        <v>0</v>
      </c>
      <c r="L520" s="266">
        <f t="shared" si="1047"/>
        <v>0</v>
      </c>
      <c r="M520" s="266">
        <f t="shared" si="1047"/>
        <v>0</v>
      </c>
      <c r="N520" s="266">
        <f t="shared" si="1047"/>
        <v>0</v>
      </c>
      <c r="O520" s="266">
        <f t="shared" si="1047"/>
        <v>0</v>
      </c>
      <c r="P520" s="266">
        <f t="shared" si="1047"/>
        <v>0</v>
      </c>
      <c r="Q520" s="266">
        <f t="shared" si="1047"/>
        <v>0</v>
      </c>
      <c r="R520" s="266">
        <f t="shared" si="1047"/>
        <v>0</v>
      </c>
      <c r="S520" s="266" t="str">
        <f t="shared" si="1047"/>
        <v/>
      </c>
      <c r="T520" s="266" t="str">
        <f t="shared" si="1047"/>
        <v/>
      </c>
      <c r="U520" s="266" t="str">
        <f t="shared" si="1047"/>
        <v/>
      </c>
      <c r="V520" s="266" t="str">
        <f t="shared" si="1047"/>
        <v/>
      </c>
      <c r="W520" s="266" t="str">
        <f t="shared" si="1047"/>
        <v/>
      </c>
      <c r="X520" s="266" t="str">
        <f t="shared" si="1047"/>
        <v/>
      </c>
      <c r="Y520" s="266" t="str">
        <f t="shared" si="1047"/>
        <v/>
      </c>
      <c r="Z520" s="266" t="str">
        <f t="shared" si="1047"/>
        <v/>
      </c>
      <c r="AA520" s="266" t="str">
        <f t="shared" si="1047"/>
        <v/>
      </c>
      <c r="AB520" s="266" t="str">
        <f t="shared" si="1047"/>
        <v/>
      </c>
      <c r="AC520" s="266" t="str">
        <f t="shared" si="1047"/>
        <v/>
      </c>
      <c r="AD520" s="266" t="str">
        <f t="shared" si="1047"/>
        <v/>
      </c>
      <c r="AE520" s="266" t="str">
        <f t="shared" si="1047"/>
        <v/>
      </c>
      <c r="AF520" s="266" t="str">
        <f t="shared" si="1047"/>
        <v/>
      </c>
      <c r="AG520" s="266" t="str">
        <f t="shared" si="1047"/>
        <v/>
      </c>
      <c r="AH520" s="329"/>
      <c r="AI520" s="329"/>
      <c r="AJ520" s="330"/>
      <c r="AN520" s="332"/>
    </row>
    <row r="521" spans="1:40" s="70" customFormat="1">
      <c r="A521" s="85" t="s">
        <v>387</v>
      </c>
      <c r="B521" s="86" t="str">
        <f>IF(Dane!B267="","",Dane!B267)</f>
        <v/>
      </c>
      <c r="C521" s="87" t="str">
        <f>IF(Dane!C267="","",Dane!C267)</f>
        <v>zł/rok</v>
      </c>
      <c r="D521" s="88" t="str">
        <f>IF(Dane!D267="","",Dane!D267)</f>
        <v/>
      </c>
      <c r="E521" s="88" t="str">
        <f>IF(Dane!E267="","",Dane!E267)</f>
        <v/>
      </c>
      <c r="F521" s="88" t="str">
        <f>IF(Dane!F267="","",Dane!F267)</f>
        <v/>
      </c>
      <c r="G521" s="88" t="str">
        <f>IF(Dane!G267="","",Dane!G267)</f>
        <v/>
      </c>
      <c r="H521" s="88" t="str">
        <f>IF(Dane!H267="","",Dane!H267)</f>
        <v/>
      </c>
      <c r="I521" s="88" t="str">
        <f>IF(Dane!I267="","",Dane!I267)</f>
        <v/>
      </c>
      <c r="J521" s="88" t="str">
        <f>IF(Dane!J267="","",Dane!J267)</f>
        <v/>
      </c>
      <c r="K521" s="88" t="str">
        <f>IF(Dane!K267="","",Dane!K267)</f>
        <v/>
      </c>
      <c r="L521" s="88" t="str">
        <f>IF(Dane!L267="","",Dane!L267)</f>
        <v/>
      </c>
      <c r="M521" s="88" t="str">
        <f>IF(Dane!M267="","",Dane!M267)</f>
        <v/>
      </c>
      <c r="N521" s="88" t="str">
        <f>IF(Dane!N267="","",Dane!N267)</f>
        <v/>
      </c>
      <c r="O521" s="88" t="str">
        <f>IF(Dane!O267="","",Dane!O267)</f>
        <v/>
      </c>
      <c r="P521" s="88" t="str">
        <f>IF(Dane!P267="","",Dane!P267)</f>
        <v/>
      </c>
      <c r="Q521" s="88" t="str">
        <f>IF(Dane!Q267="","",Dane!Q267)</f>
        <v/>
      </c>
      <c r="R521" s="88" t="str">
        <f>IF(Dane!R267="","",Dane!R267)</f>
        <v/>
      </c>
      <c r="S521" s="88" t="str">
        <f>IF(Dane!S267="","",Dane!S267)</f>
        <v/>
      </c>
      <c r="T521" s="88" t="str">
        <f>IF(Dane!T267="","",Dane!T267)</f>
        <v/>
      </c>
      <c r="U521" s="88" t="str">
        <f>IF(Dane!U267="","",Dane!U267)</f>
        <v/>
      </c>
      <c r="V521" s="88" t="str">
        <f>IF(Dane!V267="","",Dane!V267)</f>
        <v/>
      </c>
      <c r="W521" s="88" t="str">
        <f>IF(Dane!W267="","",Dane!W267)</f>
        <v/>
      </c>
      <c r="X521" s="88" t="str">
        <f>IF(Dane!X267="","",Dane!X267)</f>
        <v/>
      </c>
      <c r="Y521" s="88" t="str">
        <f>IF(Dane!Y267="","",Dane!Y267)</f>
        <v/>
      </c>
      <c r="Z521" s="88" t="str">
        <f>IF(Dane!Z267="","",Dane!Z267)</f>
        <v/>
      </c>
      <c r="AA521" s="88" t="str">
        <f>IF(Dane!AA267="","",Dane!AA267)</f>
        <v/>
      </c>
      <c r="AB521" s="88" t="str">
        <f>IF(Dane!AB267="","",Dane!AB267)</f>
        <v/>
      </c>
      <c r="AC521" s="88" t="str">
        <f>IF(Dane!AC267="","",Dane!AC267)</f>
        <v/>
      </c>
      <c r="AD521" s="88" t="str">
        <f>IF(Dane!AD267="","",Dane!AD267)</f>
        <v/>
      </c>
      <c r="AE521" s="88" t="str">
        <f>IF(Dane!AE267="","",Dane!AE267)</f>
        <v/>
      </c>
      <c r="AF521" s="88" t="str">
        <f>IF(Dane!AF267="","",Dane!AF267)</f>
        <v/>
      </c>
      <c r="AG521" s="88" t="str">
        <f>IF(Dane!AG267="","",Dane!AG267)</f>
        <v/>
      </c>
      <c r="AH521" s="99"/>
      <c r="AI521" s="99"/>
      <c r="AJ521" s="98"/>
      <c r="AN521" s="75"/>
    </row>
    <row r="522" spans="1:40" s="70" customFormat="1">
      <c r="A522" s="85" t="s">
        <v>124</v>
      </c>
      <c r="B522" s="86" t="str">
        <f>IF(Dane!B268="","",Dane!B268)</f>
        <v/>
      </c>
      <c r="C522" s="87" t="str">
        <f>IF(Dane!C268="","",Dane!C268)</f>
        <v>zł/rok</v>
      </c>
      <c r="D522" s="88" t="str">
        <f>IF(Dane!D268="","",Dane!D268)</f>
        <v/>
      </c>
      <c r="E522" s="88" t="str">
        <f>IF(Dane!E268="","",Dane!E268)</f>
        <v/>
      </c>
      <c r="F522" s="88" t="str">
        <f>IF(Dane!F268="","",Dane!F268)</f>
        <v/>
      </c>
      <c r="G522" s="88" t="str">
        <f>IF(Dane!G268="","",Dane!G268)</f>
        <v/>
      </c>
      <c r="H522" s="88" t="str">
        <f>IF(Dane!H268="","",Dane!H268)</f>
        <v/>
      </c>
      <c r="I522" s="88" t="str">
        <f>IF(Dane!I268="","",Dane!I268)</f>
        <v/>
      </c>
      <c r="J522" s="88" t="str">
        <f>IF(Dane!J268="","",Dane!J268)</f>
        <v/>
      </c>
      <c r="K522" s="88" t="str">
        <f>IF(Dane!K268="","",Dane!K268)</f>
        <v/>
      </c>
      <c r="L522" s="88" t="str">
        <f>IF(Dane!L268="","",Dane!L268)</f>
        <v/>
      </c>
      <c r="M522" s="88" t="str">
        <f>IF(Dane!M268="","",Dane!M268)</f>
        <v/>
      </c>
      <c r="N522" s="88" t="str">
        <f>IF(Dane!N268="","",Dane!N268)</f>
        <v/>
      </c>
      <c r="O522" s="88" t="str">
        <f>IF(Dane!O268="","",Dane!O268)</f>
        <v/>
      </c>
      <c r="P522" s="88" t="str">
        <f>IF(Dane!P268="","",Dane!P268)</f>
        <v/>
      </c>
      <c r="Q522" s="88" t="str">
        <f>IF(Dane!Q268="","",Dane!Q268)</f>
        <v/>
      </c>
      <c r="R522" s="88" t="str">
        <f>IF(Dane!R268="","",Dane!R268)</f>
        <v/>
      </c>
      <c r="S522" s="88" t="str">
        <f>IF(Dane!S268="","",Dane!S268)</f>
        <v/>
      </c>
      <c r="T522" s="88" t="str">
        <f>IF(Dane!T268="","",Dane!T268)</f>
        <v/>
      </c>
      <c r="U522" s="88" t="str">
        <f>IF(Dane!U268="","",Dane!U268)</f>
        <v/>
      </c>
      <c r="V522" s="88" t="str">
        <f>IF(Dane!V268="","",Dane!V268)</f>
        <v/>
      </c>
      <c r="W522" s="88" t="str">
        <f>IF(Dane!W268="","",Dane!W268)</f>
        <v/>
      </c>
      <c r="X522" s="88" t="str">
        <f>IF(Dane!X268="","",Dane!X268)</f>
        <v/>
      </c>
      <c r="Y522" s="88" t="str">
        <f>IF(Dane!Y268="","",Dane!Y268)</f>
        <v/>
      </c>
      <c r="Z522" s="88" t="str">
        <f>IF(Dane!Z268="","",Dane!Z268)</f>
        <v/>
      </c>
      <c r="AA522" s="88" t="str">
        <f>IF(Dane!AA268="","",Dane!AA268)</f>
        <v/>
      </c>
      <c r="AB522" s="88" t="str">
        <f>IF(Dane!AB268="","",Dane!AB268)</f>
        <v/>
      </c>
      <c r="AC522" s="88" t="str">
        <f>IF(Dane!AC268="","",Dane!AC268)</f>
        <v/>
      </c>
      <c r="AD522" s="88" t="str">
        <f>IF(Dane!AD268="","",Dane!AD268)</f>
        <v/>
      </c>
      <c r="AE522" s="88" t="str">
        <f>IF(Dane!AE268="","",Dane!AE268)</f>
        <v/>
      </c>
      <c r="AF522" s="88" t="str">
        <f>IF(Dane!AF268="","",Dane!AF268)</f>
        <v/>
      </c>
      <c r="AG522" s="88" t="str">
        <f>IF(Dane!AG268="","",Dane!AG268)</f>
        <v/>
      </c>
      <c r="AH522" s="99"/>
      <c r="AI522" s="99"/>
      <c r="AJ522" s="98"/>
      <c r="AN522" s="75"/>
    </row>
    <row r="523" spans="1:40" s="331" customFormat="1">
      <c r="A523" s="45" t="s">
        <v>169</v>
      </c>
      <c r="B523" s="265" t="s">
        <v>47</v>
      </c>
      <c r="C523" s="148" t="s">
        <v>1</v>
      </c>
      <c r="D523" s="266">
        <f t="shared" ref="D523:AG523" si="1048">IF(G$80="","",SUM(D$499,D$510)-SUM(D$520))</f>
        <v>-1942.3375000000015</v>
      </c>
      <c r="E523" s="266">
        <f t="shared" si="1048"/>
        <v>-46275</v>
      </c>
      <c r="F523" s="266">
        <f t="shared" si="1048"/>
        <v>6239.4999999999964</v>
      </c>
      <c r="G523" s="266">
        <f t="shared" si="1048"/>
        <v>9287.989999999998</v>
      </c>
      <c r="H523" s="266">
        <f t="shared" si="1048"/>
        <v>9891.1499999999978</v>
      </c>
      <c r="I523" s="266">
        <f t="shared" si="1048"/>
        <v>10512.189999999999</v>
      </c>
      <c r="J523" s="266">
        <f t="shared" si="1048"/>
        <v>4948.5099999999984</v>
      </c>
      <c r="K523" s="266">
        <f t="shared" si="1048"/>
        <v>19825.86</v>
      </c>
      <c r="L523" s="266">
        <f t="shared" si="1048"/>
        <v>20718.330000000002</v>
      </c>
      <c r="M523" s="266">
        <f t="shared" si="1048"/>
        <v>36363.629999999997</v>
      </c>
      <c r="N523" s="266">
        <f t="shared" si="1048"/>
        <v>50176.669999999991</v>
      </c>
      <c r="O523" s="266">
        <f t="shared" si="1048"/>
        <v>-89620.420000000013</v>
      </c>
      <c r="P523" s="266">
        <f t="shared" si="1048"/>
        <v>71402.469999999987</v>
      </c>
      <c r="Q523" s="266">
        <f t="shared" si="1048"/>
        <v>73719.179999999993</v>
      </c>
      <c r="R523" s="266">
        <f t="shared" si="1048"/>
        <v>77475.909999999989</v>
      </c>
      <c r="S523" s="266" t="str">
        <f t="shared" si="1048"/>
        <v/>
      </c>
      <c r="T523" s="266" t="str">
        <f t="shared" si="1048"/>
        <v/>
      </c>
      <c r="U523" s="266" t="str">
        <f t="shared" si="1048"/>
        <v/>
      </c>
      <c r="V523" s="266" t="str">
        <f t="shared" si="1048"/>
        <v/>
      </c>
      <c r="W523" s="266" t="str">
        <f t="shared" si="1048"/>
        <v/>
      </c>
      <c r="X523" s="266" t="str">
        <f t="shared" si="1048"/>
        <v/>
      </c>
      <c r="Y523" s="266" t="str">
        <f t="shared" si="1048"/>
        <v/>
      </c>
      <c r="Z523" s="266" t="str">
        <f t="shared" si="1048"/>
        <v/>
      </c>
      <c r="AA523" s="266" t="str">
        <f t="shared" si="1048"/>
        <v/>
      </c>
      <c r="AB523" s="266" t="str">
        <f t="shared" si="1048"/>
        <v/>
      </c>
      <c r="AC523" s="266" t="str">
        <f t="shared" si="1048"/>
        <v/>
      </c>
      <c r="AD523" s="266" t="str">
        <f t="shared" si="1048"/>
        <v/>
      </c>
      <c r="AE523" s="266" t="str">
        <f t="shared" si="1048"/>
        <v/>
      </c>
      <c r="AF523" s="266" t="str">
        <f t="shared" si="1048"/>
        <v/>
      </c>
      <c r="AG523" s="266" t="str">
        <f t="shared" si="1048"/>
        <v/>
      </c>
      <c r="AH523" s="329"/>
      <c r="AI523" s="329"/>
      <c r="AJ523" s="330"/>
      <c r="AN523" s="332"/>
    </row>
    <row r="524" spans="1:40" s="70" customFormat="1">
      <c r="A524" s="71" t="s">
        <v>367</v>
      </c>
      <c r="B524" s="72" t="s">
        <v>44</v>
      </c>
      <c r="C524" s="289" t="s">
        <v>4</v>
      </c>
      <c r="D524" s="333">
        <f t="shared" ref="D524:AG524" si="1049">IF(G$80="","",1/(1+$D$39)^D$72)</f>
        <v>1</v>
      </c>
      <c r="E524" s="333">
        <f t="shared" si="1049"/>
        <v>0.95238095238095233</v>
      </c>
      <c r="F524" s="333">
        <f t="shared" si="1049"/>
        <v>0.90702947845804982</v>
      </c>
      <c r="G524" s="333">
        <f t="shared" si="1049"/>
        <v>0.86383759853147601</v>
      </c>
      <c r="H524" s="333">
        <f t="shared" si="1049"/>
        <v>0.82270247479188197</v>
      </c>
      <c r="I524" s="333">
        <f t="shared" si="1049"/>
        <v>0.78352616646845896</v>
      </c>
      <c r="J524" s="333">
        <f t="shared" si="1049"/>
        <v>0.74621539663662761</v>
      </c>
      <c r="K524" s="333">
        <f t="shared" si="1049"/>
        <v>0.71068133013012147</v>
      </c>
      <c r="L524" s="333">
        <f t="shared" si="1049"/>
        <v>0.67683936202868722</v>
      </c>
      <c r="M524" s="333">
        <f t="shared" si="1049"/>
        <v>0.64460891621779726</v>
      </c>
      <c r="N524" s="333">
        <f t="shared" si="1049"/>
        <v>0.61391325354075932</v>
      </c>
      <c r="O524" s="333">
        <f t="shared" si="1049"/>
        <v>0.5846792890864374</v>
      </c>
      <c r="P524" s="333">
        <f t="shared" si="1049"/>
        <v>0.5568374181775595</v>
      </c>
      <c r="Q524" s="333">
        <f t="shared" si="1049"/>
        <v>0.53032135064529462</v>
      </c>
      <c r="R524" s="333">
        <f t="shared" si="1049"/>
        <v>0.50506795299551888</v>
      </c>
      <c r="S524" s="333" t="str">
        <f t="shared" si="1049"/>
        <v/>
      </c>
      <c r="T524" s="333" t="str">
        <f t="shared" si="1049"/>
        <v/>
      </c>
      <c r="U524" s="333" t="str">
        <f t="shared" si="1049"/>
        <v/>
      </c>
      <c r="V524" s="333" t="str">
        <f t="shared" si="1049"/>
        <v/>
      </c>
      <c r="W524" s="333" t="str">
        <f t="shared" si="1049"/>
        <v/>
      </c>
      <c r="X524" s="333" t="str">
        <f t="shared" si="1049"/>
        <v/>
      </c>
      <c r="Y524" s="333" t="str">
        <f t="shared" si="1049"/>
        <v/>
      </c>
      <c r="Z524" s="333" t="str">
        <f t="shared" si="1049"/>
        <v/>
      </c>
      <c r="AA524" s="333" t="str">
        <f t="shared" si="1049"/>
        <v/>
      </c>
      <c r="AB524" s="333" t="str">
        <f t="shared" si="1049"/>
        <v/>
      </c>
      <c r="AC524" s="333" t="str">
        <f t="shared" si="1049"/>
        <v/>
      </c>
      <c r="AD524" s="333" t="str">
        <f t="shared" si="1049"/>
        <v/>
      </c>
      <c r="AE524" s="333" t="str">
        <f t="shared" si="1049"/>
        <v/>
      </c>
      <c r="AF524" s="333" t="str">
        <f t="shared" si="1049"/>
        <v/>
      </c>
      <c r="AG524" s="333" t="str">
        <f t="shared" si="1049"/>
        <v/>
      </c>
      <c r="AH524" s="99"/>
      <c r="AI524" s="99"/>
      <c r="AJ524" s="98"/>
      <c r="AN524" s="75"/>
    </row>
    <row r="525" spans="1:40" s="331" customFormat="1">
      <c r="A525" s="45" t="s">
        <v>368</v>
      </c>
      <c r="B525" s="265" t="s">
        <v>45</v>
      </c>
      <c r="C525" s="148" t="s">
        <v>1</v>
      </c>
      <c r="D525" s="266">
        <f>IF(G$80="","",D523*D524)</f>
        <v>-1942.3375000000015</v>
      </c>
      <c r="E525" s="266">
        <f t="shared" ref="E525:AG525" si="1050">IF(H$80="","",E523*E524)</f>
        <v>-44071.428571428572</v>
      </c>
      <c r="F525" s="266">
        <f t="shared" si="1050"/>
        <v>5659.4104308389988</v>
      </c>
      <c r="G525" s="266">
        <f t="shared" si="1050"/>
        <v>8023.3149767843624</v>
      </c>
      <c r="H525" s="266">
        <f t="shared" si="1050"/>
        <v>8137.4735835377214</v>
      </c>
      <c r="I525" s="266">
        <f t="shared" si="1050"/>
        <v>8236.5759318880682</v>
      </c>
      <c r="J525" s="266">
        <f t="shared" si="1050"/>
        <v>3692.6543524103167</v>
      </c>
      <c r="K525" s="266">
        <f t="shared" si="1050"/>
        <v>14089.86855577357</v>
      </c>
      <c r="L525" s="266">
        <f t="shared" si="1050"/>
        <v>14022.981259499813</v>
      </c>
      <c r="M525" s="266">
        <f t="shared" si="1050"/>
        <v>23440.320124044978</v>
      </c>
      <c r="N525" s="266">
        <f t="shared" si="1050"/>
        <v>30804.122731541007</v>
      </c>
      <c r="O525" s="266">
        <f t="shared" si="1050"/>
        <v>-52399.203453227943</v>
      </c>
      <c r="P525" s="266">
        <f t="shared" si="1050"/>
        <v>39759.567046300639</v>
      </c>
      <c r="Q525" s="266">
        <f t="shared" si="1050"/>
        <v>39094.855106063587</v>
      </c>
      <c r="R525" s="266">
        <f t="shared" si="1050"/>
        <v>39130.599270165047</v>
      </c>
      <c r="S525" s="266" t="str">
        <f t="shared" si="1050"/>
        <v/>
      </c>
      <c r="T525" s="266" t="str">
        <f t="shared" si="1050"/>
        <v/>
      </c>
      <c r="U525" s="266" t="str">
        <f t="shared" si="1050"/>
        <v/>
      </c>
      <c r="V525" s="266" t="str">
        <f t="shared" si="1050"/>
        <v/>
      </c>
      <c r="W525" s="266" t="str">
        <f t="shared" si="1050"/>
        <v/>
      </c>
      <c r="X525" s="266" t="str">
        <f t="shared" si="1050"/>
        <v/>
      </c>
      <c r="Y525" s="266" t="str">
        <f t="shared" si="1050"/>
        <v/>
      </c>
      <c r="Z525" s="266" t="str">
        <f t="shared" si="1050"/>
        <v/>
      </c>
      <c r="AA525" s="266" t="str">
        <f t="shared" si="1050"/>
        <v/>
      </c>
      <c r="AB525" s="266" t="str">
        <f t="shared" si="1050"/>
        <v/>
      </c>
      <c r="AC525" s="266" t="str">
        <f t="shared" si="1050"/>
        <v/>
      </c>
      <c r="AD525" s="266" t="str">
        <f t="shared" si="1050"/>
        <v/>
      </c>
      <c r="AE525" s="266" t="str">
        <f t="shared" si="1050"/>
        <v/>
      </c>
      <c r="AF525" s="266" t="str">
        <f t="shared" si="1050"/>
        <v/>
      </c>
      <c r="AG525" s="266" t="str">
        <f t="shared" si="1050"/>
        <v/>
      </c>
      <c r="AH525" s="329"/>
      <c r="AI525" s="329"/>
      <c r="AJ525" s="330"/>
      <c r="AN525" s="332"/>
    </row>
    <row r="526" spans="1:40" s="70" customFormat="1">
      <c r="A526" s="267" t="s">
        <v>388</v>
      </c>
      <c r="B526" s="286" t="s">
        <v>46</v>
      </c>
      <c r="C526" s="146" t="s">
        <v>3</v>
      </c>
      <c r="D526" s="268">
        <f>SUM(D$525:AG$525)</f>
        <v>135678.7738441916</v>
      </c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8"/>
      <c r="AN526" s="75"/>
    </row>
    <row r="527" spans="1:40" s="70" customFormat="1">
      <c r="A527" s="397" t="s">
        <v>389</v>
      </c>
      <c r="B527" s="426" t="s">
        <v>391</v>
      </c>
      <c r="C527" s="300" t="s">
        <v>4</v>
      </c>
      <c r="D527" s="427">
        <f>IF(SUM($D$523:$AG$523)=0,"Brak wyniku",IRR(D$523:AG$523,$D$39))</f>
        <v>0.25577377476701368</v>
      </c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8"/>
      <c r="AN527" s="75"/>
    </row>
    <row r="528" spans="1:40" s="396" customFormat="1" ht="19.5" customHeight="1">
      <c r="A528" s="395"/>
      <c r="B528" s="396" t="s">
        <v>392</v>
      </c>
    </row>
    <row r="529" spans="1:36" s="8" customFormat="1">
      <c r="A529" s="678" t="s">
        <v>10</v>
      </c>
      <c r="B529" s="680" t="s">
        <v>2</v>
      </c>
      <c r="C529" s="682" t="s">
        <v>0</v>
      </c>
      <c r="D529" s="385" t="str">
        <f t="shared" ref="D529" si="1051">IF(G$80="","",G$80)</f>
        <v>Faza inwest.</v>
      </c>
      <c r="E529" s="385" t="str">
        <f t="shared" ref="E529" si="1052">IF(H$80="","",H$80)</f>
        <v>Faza inwest.</v>
      </c>
      <c r="F529" s="385" t="str">
        <f t="shared" ref="F529" si="1053">IF(I$80="","",I$80)</f>
        <v>Faza oper.</v>
      </c>
      <c r="G529" s="385" t="str">
        <f t="shared" ref="G529" si="1054">IF(J$80="","",J$80)</f>
        <v>Faza oper.</v>
      </c>
      <c r="H529" s="385" t="str">
        <f t="shared" ref="H529" si="1055">IF(K$80="","",K$80)</f>
        <v>Faza oper.</v>
      </c>
      <c r="I529" s="385" t="str">
        <f t="shared" ref="I529" si="1056">IF(L$80="","",L$80)</f>
        <v>Faza oper.</v>
      </c>
      <c r="J529" s="385" t="str">
        <f t="shared" ref="J529" si="1057">IF(M$80="","",M$80)</f>
        <v>Faza oper.</v>
      </c>
      <c r="K529" s="385" t="str">
        <f t="shared" ref="K529" si="1058">IF(N$80="","",N$80)</f>
        <v>Faza oper.</v>
      </c>
      <c r="L529" s="385" t="str">
        <f t="shared" ref="L529" si="1059">IF(O$80="","",O$80)</f>
        <v>Faza oper.</v>
      </c>
      <c r="M529" s="385" t="str">
        <f t="shared" ref="M529" si="1060">IF(P$80="","",P$80)</f>
        <v>Faza oper.</v>
      </c>
      <c r="N529" s="385" t="str">
        <f t="shared" ref="N529" si="1061">IF(Q$80="","",Q$80)</f>
        <v>Faza oper.</v>
      </c>
      <c r="O529" s="385" t="str">
        <f t="shared" ref="O529" si="1062">IF(R$80="","",R$80)</f>
        <v>Faza oper.</v>
      </c>
      <c r="P529" s="385" t="str">
        <f t="shared" ref="P529" si="1063">IF(S$80="","",S$80)</f>
        <v>Faza oper.</v>
      </c>
      <c r="Q529" s="385" t="str">
        <f t="shared" ref="Q529" si="1064">IF(T$80="","",T$80)</f>
        <v>Faza oper.</v>
      </c>
      <c r="R529" s="385" t="str">
        <f t="shared" ref="R529" si="1065">IF(U$80="","",U$80)</f>
        <v>Faza oper.</v>
      </c>
      <c r="S529" s="385" t="str">
        <f t="shared" ref="S529" si="1066">IF(V$80="","",V$80)</f>
        <v/>
      </c>
      <c r="T529" s="385" t="str">
        <f t="shared" ref="T529" si="1067">IF(W$80="","",W$80)</f>
        <v/>
      </c>
      <c r="U529" s="385" t="str">
        <f t="shared" ref="U529" si="1068">IF(X$80="","",X$80)</f>
        <v/>
      </c>
      <c r="V529" s="385" t="str">
        <f t="shared" ref="V529" si="1069">IF(Y$80="","",Y$80)</f>
        <v/>
      </c>
      <c r="W529" s="385" t="str">
        <f t="shared" ref="W529" si="1070">IF(Z$80="","",Z$80)</f>
        <v/>
      </c>
      <c r="X529" s="385" t="str">
        <f t="shared" ref="X529" si="1071">IF(AA$80="","",AA$80)</f>
        <v/>
      </c>
      <c r="Y529" s="385" t="str">
        <f t="shared" ref="Y529" si="1072">IF(AB$80="","",AB$80)</f>
        <v/>
      </c>
      <c r="Z529" s="385" t="str">
        <f t="shared" ref="Z529" si="1073">IF(AC$80="","",AC$80)</f>
        <v/>
      </c>
      <c r="AA529" s="385" t="str">
        <f t="shared" ref="AA529" si="1074">IF(AD$80="","",AD$80)</f>
        <v/>
      </c>
      <c r="AB529" s="385" t="str">
        <f t="shared" ref="AB529" si="1075">IF(AE$80="","",AE$80)</f>
        <v/>
      </c>
      <c r="AC529" s="385" t="str">
        <f t="shared" ref="AC529" si="1076">IF(AF$80="","",AF$80)</f>
        <v/>
      </c>
      <c r="AD529" s="385" t="str">
        <f t="shared" ref="AD529" si="1077">IF(AG$80="","",AG$80)</f>
        <v/>
      </c>
      <c r="AE529" s="385" t="str">
        <f t="shared" ref="AE529" si="1078">IF(AH$80="","",AH$80)</f>
        <v/>
      </c>
      <c r="AF529" s="385" t="str">
        <f t="shared" ref="AF529" si="1079">IF(AI$80="","",AI$80)</f>
        <v/>
      </c>
      <c r="AG529" s="385" t="str">
        <f t="shared" ref="AG529" si="1080">IF(AJ$80="","",AJ$80)</f>
        <v/>
      </c>
    </row>
    <row r="530" spans="1:36" s="8" customFormat="1">
      <c r="A530" s="679"/>
      <c r="B530" s="681"/>
      <c r="C530" s="683"/>
      <c r="D530" s="33">
        <f t="shared" ref="D530" si="1081">IF(G$81="","",G$81)</f>
        <v>2020</v>
      </c>
      <c r="E530" s="33">
        <f t="shared" ref="E530" si="1082">IF(H$81="","",H$81)</f>
        <v>2021</v>
      </c>
      <c r="F530" s="33">
        <f t="shared" ref="F530" si="1083">IF(I$81="","",I$81)</f>
        <v>2022</v>
      </c>
      <c r="G530" s="33">
        <f t="shared" ref="G530" si="1084">IF(J$81="","",J$81)</f>
        <v>2023</v>
      </c>
      <c r="H530" s="33">
        <f t="shared" ref="H530" si="1085">IF(K$81="","",K$81)</f>
        <v>2024</v>
      </c>
      <c r="I530" s="33">
        <f t="shared" ref="I530" si="1086">IF(L$81="","",L$81)</f>
        <v>2025</v>
      </c>
      <c r="J530" s="33">
        <f t="shared" ref="J530" si="1087">IF(M$81="","",M$81)</f>
        <v>2026</v>
      </c>
      <c r="K530" s="33">
        <f t="shared" ref="K530" si="1088">IF(N$81="","",N$81)</f>
        <v>2027</v>
      </c>
      <c r="L530" s="33">
        <f t="shared" ref="L530" si="1089">IF(O$81="","",O$81)</f>
        <v>2028</v>
      </c>
      <c r="M530" s="33">
        <f t="shared" ref="M530" si="1090">IF(P$81="","",P$81)</f>
        <v>2029</v>
      </c>
      <c r="N530" s="33">
        <f t="shared" ref="N530" si="1091">IF(Q$81="","",Q$81)</f>
        <v>2030</v>
      </c>
      <c r="O530" s="33">
        <f t="shared" ref="O530" si="1092">IF(R$81="","",R$81)</f>
        <v>2031</v>
      </c>
      <c r="P530" s="33">
        <f t="shared" ref="P530" si="1093">IF(S$81="","",S$81)</f>
        <v>2032</v>
      </c>
      <c r="Q530" s="33">
        <f t="shared" ref="Q530" si="1094">IF(T$81="","",T$81)</f>
        <v>2033</v>
      </c>
      <c r="R530" s="33">
        <f t="shared" ref="R530" si="1095">IF(U$81="","",U$81)</f>
        <v>2034</v>
      </c>
      <c r="S530" s="33" t="str">
        <f t="shared" ref="S530" si="1096">IF(V$81="","",V$81)</f>
        <v/>
      </c>
      <c r="T530" s="33" t="str">
        <f t="shared" ref="T530" si="1097">IF(W$81="","",W$81)</f>
        <v/>
      </c>
      <c r="U530" s="33" t="str">
        <f t="shared" ref="U530" si="1098">IF(X$81="","",X$81)</f>
        <v/>
      </c>
      <c r="V530" s="33" t="str">
        <f t="shared" ref="V530" si="1099">IF(Y$81="","",Y$81)</f>
        <v/>
      </c>
      <c r="W530" s="33" t="str">
        <f t="shared" ref="W530" si="1100">IF(Z$81="","",Z$81)</f>
        <v/>
      </c>
      <c r="X530" s="33" t="str">
        <f t="shared" ref="X530" si="1101">IF(AA$81="","",AA$81)</f>
        <v/>
      </c>
      <c r="Y530" s="33" t="str">
        <f t="shared" ref="Y530" si="1102">IF(AB$81="","",AB$81)</f>
        <v/>
      </c>
      <c r="Z530" s="33" t="str">
        <f t="shared" ref="Z530" si="1103">IF(AC$81="","",AC$81)</f>
        <v/>
      </c>
      <c r="AA530" s="33" t="str">
        <f t="shared" ref="AA530" si="1104">IF(AD$81="","",AD$81)</f>
        <v/>
      </c>
      <c r="AB530" s="33" t="str">
        <f t="shared" ref="AB530" si="1105">IF(AE$81="","",AE$81)</f>
        <v/>
      </c>
      <c r="AC530" s="33" t="str">
        <f t="shared" ref="AC530" si="1106">IF(AF$81="","",AF$81)</f>
        <v/>
      </c>
      <c r="AD530" s="33" t="str">
        <f t="shared" ref="AD530" si="1107">IF(AG$81="","",AG$81)</f>
        <v/>
      </c>
      <c r="AE530" s="33" t="str">
        <f t="shared" ref="AE530" si="1108">IF(AH$81="","",AH$81)</f>
        <v/>
      </c>
      <c r="AF530" s="33" t="str">
        <f t="shared" ref="AF530" si="1109">IF(AI$81="","",AI$81)</f>
        <v/>
      </c>
      <c r="AG530" s="33" t="str">
        <f t="shared" ref="AG530" si="1110">IF(AJ$81="","",AJ$81)</f>
        <v/>
      </c>
    </row>
    <row r="531" spans="1:36">
      <c r="A531" s="39" t="s">
        <v>113</v>
      </c>
      <c r="B531" s="58" t="s">
        <v>393</v>
      </c>
      <c r="C531" s="34" t="s">
        <v>1</v>
      </c>
      <c r="D531" s="58">
        <f t="shared" ref="D531:AG531" si="1111">IF(G$80="","",SUM(D$500:D$501,D$510))</f>
        <v>36904.412499999999</v>
      </c>
      <c r="E531" s="58">
        <f t="shared" si="1111"/>
        <v>879225</v>
      </c>
      <c r="F531" s="58">
        <f t="shared" si="1111"/>
        <v>17627.969999999998</v>
      </c>
      <c r="G531" s="58">
        <f t="shared" si="1111"/>
        <v>20676.46</v>
      </c>
      <c r="H531" s="58">
        <f t="shared" si="1111"/>
        <v>21279.62</v>
      </c>
      <c r="I531" s="58">
        <f t="shared" si="1111"/>
        <v>21900.66</v>
      </c>
      <c r="J531" s="58">
        <f t="shared" si="1111"/>
        <v>31504.48</v>
      </c>
      <c r="K531" s="58">
        <f t="shared" si="1111"/>
        <v>31214.33</v>
      </c>
      <c r="L531" s="58">
        <f t="shared" si="1111"/>
        <v>32106.799999999999</v>
      </c>
      <c r="M531" s="58">
        <f t="shared" si="1111"/>
        <v>47752.1</v>
      </c>
      <c r="N531" s="58">
        <f t="shared" si="1111"/>
        <v>61565.139999999992</v>
      </c>
      <c r="O531" s="58">
        <f t="shared" si="1111"/>
        <v>50435.549999999996</v>
      </c>
      <c r="P531" s="58">
        <f t="shared" si="1111"/>
        <v>82790.939999999988</v>
      </c>
      <c r="Q531" s="58">
        <f t="shared" si="1111"/>
        <v>85107.65</v>
      </c>
      <c r="R531" s="58">
        <f t="shared" si="1111"/>
        <v>88864.37999999999</v>
      </c>
      <c r="S531" s="58" t="str">
        <f t="shared" si="1111"/>
        <v/>
      </c>
      <c r="T531" s="58" t="str">
        <f t="shared" si="1111"/>
        <v/>
      </c>
      <c r="U531" s="58" t="str">
        <f t="shared" si="1111"/>
        <v/>
      </c>
      <c r="V531" s="58" t="str">
        <f t="shared" si="1111"/>
        <v/>
      </c>
      <c r="W531" s="58" t="str">
        <f t="shared" si="1111"/>
        <v/>
      </c>
      <c r="X531" s="58" t="str">
        <f t="shared" si="1111"/>
        <v/>
      </c>
      <c r="Y531" s="58" t="str">
        <f t="shared" si="1111"/>
        <v/>
      </c>
      <c r="Z531" s="58" t="str">
        <f t="shared" si="1111"/>
        <v/>
      </c>
      <c r="AA531" s="58" t="str">
        <f t="shared" si="1111"/>
        <v/>
      </c>
      <c r="AB531" s="58" t="str">
        <f t="shared" si="1111"/>
        <v/>
      </c>
      <c r="AC531" s="58" t="str">
        <f t="shared" si="1111"/>
        <v/>
      </c>
      <c r="AD531" s="58" t="str">
        <f t="shared" si="1111"/>
        <v/>
      </c>
      <c r="AE531" s="58" t="str">
        <f t="shared" si="1111"/>
        <v/>
      </c>
      <c r="AF531" s="58" t="str">
        <f t="shared" si="1111"/>
        <v/>
      </c>
      <c r="AG531" s="58" t="str">
        <f t="shared" si="1111"/>
        <v/>
      </c>
    </row>
    <row r="532" spans="1:36">
      <c r="A532" s="41" t="s">
        <v>147</v>
      </c>
      <c r="B532" s="25" t="s">
        <v>394</v>
      </c>
      <c r="C532" s="140" t="s">
        <v>1</v>
      </c>
      <c r="D532" s="25">
        <f t="shared" ref="D532:AG532" si="1112">IF(G$80="","",SUM(D$502:D$505,D$520))</f>
        <v>38846.75</v>
      </c>
      <c r="E532" s="25">
        <f t="shared" si="1112"/>
        <v>925500</v>
      </c>
      <c r="F532" s="25">
        <f t="shared" si="1112"/>
        <v>11388.470000000001</v>
      </c>
      <c r="G532" s="25">
        <f t="shared" si="1112"/>
        <v>11388.470000000001</v>
      </c>
      <c r="H532" s="25">
        <f t="shared" si="1112"/>
        <v>11388.470000000001</v>
      </c>
      <c r="I532" s="25">
        <f t="shared" si="1112"/>
        <v>11388.470000000001</v>
      </c>
      <c r="J532" s="25">
        <f t="shared" si="1112"/>
        <v>26555.97</v>
      </c>
      <c r="K532" s="25">
        <f t="shared" si="1112"/>
        <v>11388.47</v>
      </c>
      <c r="L532" s="25">
        <f t="shared" si="1112"/>
        <v>11388.47</v>
      </c>
      <c r="M532" s="25">
        <f t="shared" si="1112"/>
        <v>11388.47</v>
      </c>
      <c r="N532" s="25">
        <f t="shared" si="1112"/>
        <v>11388.47</v>
      </c>
      <c r="O532" s="25">
        <f t="shared" si="1112"/>
        <v>140055.97</v>
      </c>
      <c r="P532" s="25">
        <f t="shared" si="1112"/>
        <v>11388.470000000001</v>
      </c>
      <c r="Q532" s="25">
        <f t="shared" si="1112"/>
        <v>11388.470000000001</v>
      </c>
      <c r="R532" s="25">
        <f t="shared" si="1112"/>
        <v>11388.47</v>
      </c>
      <c r="S532" s="25" t="str">
        <f t="shared" si="1112"/>
        <v/>
      </c>
      <c r="T532" s="25" t="str">
        <f t="shared" si="1112"/>
        <v/>
      </c>
      <c r="U532" s="25" t="str">
        <f t="shared" si="1112"/>
        <v/>
      </c>
      <c r="V532" s="25" t="str">
        <f t="shared" si="1112"/>
        <v/>
      </c>
      <c r="W532" s="25" t="str">
        <f t="shared" si="1112"/>
        <v/>
      </c>
      <c r="X532" s="25" t="str">
        <f t="shared" si="1112"/>
        <v/>
      </c>
      <c r="Y532" s="25" t="str">
        <f t="shared" si="1112"/>
        <v/>
      </c>
      <c r="Z532" s="25" t="str">
        <f t="shared" si="1112"/>
        <v/>
      </c>
      <c r="AA532" s="25" t="str">
        <f t="shared" si="1112"/>
        <v/>
      </c>
      <c r="AB532" s="25" t="str">
        <f t="shared" si="1112"/>
        <v/>
      </c>
      <c r="AC532" s="25" t="str">
        <f t="shared" si="1112"/>
        <v/>
      </c>
      <c r="AD532" s="25" t="str">
        <f t="shared" si="1112"/>
        <v/>
      </c>
      <c r="AE532" s="25" t="str">
        <f t="shared" si="1112"/>
        <v/>
      </c>
      <c r="AF532" s="25" t="str">
        <f t="shared" si="1112"/>
        <v/>
      </c>
      <c r="AG532" s="25" t="str">
        <f t="shared" si="1112"/>
        <v/>
      </c>
    </row>
    <row r="533" spans="1:36">
      <c r="A533" s="314" t="s">
        <v>109</v>
      </c>
      <c r="B533" s="315" t="s">
        <v>48</v>
      </c>
      <c r="C533" s="316" t="s">
        <v>1</v>
      </c>
      <c r="D533" s="315">
        <f t="shared" ref="D533:AG533" si="1113">IF(G$80="","",D$531*D$524)</f>
        <v>36904.412499999999</v>
      </c>
      <c r="E533" s="315">
        <f t="shared" si="1113"/>
        <v>837357.14285714284</v>
      </c>
      <c r="F533" s="315">
        <f t="shared" si="1113"/>
        <v>15989.088435374146</v>
      </c>
      <c r="G533" s="315">
        <f t="shared" si="1113"/>
        <v>17861.10355253212</v>
      </c>
      <c r="H533" s="315">
        <f t="shared" si="1113"/>
        <v>17506.796036630825</v>
      </c>
      <c r="I533" s="315">
        <f t="shared" si="1113"/>
        <v>17159.74017292912</v>
      </c>
      <c r="J533" s="315">
        <f t="shared" si="1113"/>
        <v>23509.1280390307</v>
      </c>
      <c r="K533" s="315">
        <f t="shared" si="1113"/>
        <v>22183.441563520555</v>
      </c>
      <c r="L533" s="315">
        <f t="shared" si="1113"/>
        <v>21731.146028782656</v>
      </c>
      <c r="M533" s="315">
        <f t="shared" si="1113"/>
        <v>30781.429428123876</v>
      </c>
      <c r="N533" s="315">
        <f t="shared" si="1113"/>
        <v>37795.655402092336</v>
      </c>
      <c r="O533" s="315">
        <f t="shared" si="1113"/>
        <v>29488.621518683467</v>
      </c>
      <c r="P533" s="315">
        <f t="shared" si="1113"/>
        <v>46101.093278093227</v>
      </c>
      <c r="Q533" s="315">
        <f t="shared" si="1113"/>
        <v>45134.403898247008</v>
      </c>
      <c r="R533" s="315">
        <f t="shared" si="1113"/>
        <v>44882.550500815923</v>
      </c>
      <c r="S533" s="315" t="str">
        <f t="shared" si="1113"/>
        <v/>
      </c>
      <c r="T533" s="315" t="str">
        <f t="shared" si="1113"/>
        <v/>
      </c>
      <c r="U533" s="315" t="str">
        <f t="shared" si="1113"/>
        <v/>
      </c>
      <c r="V533" s="315" t="str">
        <f t="shared" si="1113"/>
        <v/>
      </c>
      <c r="W533" s="315" t="str">
        <f t="shared" si="1113"/>
        <v/>
      </c>
      <c r="X533" s="315" t="str">
        <f t="shared" si="1113"/>
        <v/>
      </c>
      <c r="Y533" s="315" t="str">
        <f t="shared" si="1113"/>
        <v/>
      </c>
      <c r="Z533" s="315" t="str">
        <f t="shared" si="1113"/>
        <v/>
      </c>
      <c r="AA533" s="315" t="str">
        <f t="shared" si="1113"/>
        <v/>
      </c>
      <c r="AB533" s="315" t="str">
        <f t="shared" si="1113"/>
        <v/>
      </c>
      <c r="AC533" s="315" t="str">
        <f t="shared" si="1113"/>
        <v/>
      </c>
      <c r="AD533" s="315" t="str">
        <f t="shared" si="1113"/>
        <v/>
      </c>
      <c r="AE533" s="315" t="str">
        <f t="shared" si="1113"/>
        <v/>
      </c>
      <c r="AF533" s="315" t="str">
        <f t="shared" si="1113"/>
        <v/>
      </c>
      <c r="AG533" s="315" t="str">
        <f t="shared" si="1113"/>
        <v/>
      </c>
    </row>
    <row r="534" spans="1:36">
      <c r="A534" s="134" t="s">
        <v>110</v>
      </c>
      <c r="B534" s="76" t="s">
        <v>49</v>
      </c>
      <c r="C534" s="135" t="s">
        <v>1</v>
      </c>
      <c r="D534" s="76">
        <f t="shared" ref="D534:AG534" si="1114">IF(G$80="","",D$532*D$524)</f>
        <v>38846.75</v>
      </c>
      <c r="E534" s="76">
        <f t="shared" si="1114"/>
        <v>881428.57142857136</v>
      </c>
      <c r="F534" s="76">
        <f t="shared" si="1114"/>
        <v>10329.678004535148</v>
      </c>
      <c r="G534" s="76">
        <f t="shared" si="1114"/>
        <v>9837.7885757477598</v>
      </c>
      <c r="H534" s="76">
        <f t="shared" si="1114"/>
        <v>9369.3224530931057</v>
      </c>
      <c r="I534" s="76">
        <f t="shared" si="1114"/>
        <v>8923.1642410410514</v>
      </c>
      <c r="J534" s="76">
        <f t="shared" si="1114"/>
        <v>19816.473686620386</v>
      </c>
      <c r="K534" s="76">
        <f t="shared" si="1114"/>
        <v>8093.5730077469843</v>
      </c>
      <c r="L534" s="76">
        <f t="shared" si="1114"/>
        <v>7708.1647692828428</v>
      </c>
      <c r="M534" s="76">
        <f t="shared" si="1114"/>
        <v>7341.1093040788974</v>
      </c>
      <c r="N534" s="76">
        <f t="shared" si="1114"/>
        <v>6991.5326705513307</v>
      </c>
      <c r="O534" s="76">
        <f t="shared" si="1114"/>
        <v>81887.82497191141</v>
      </c>
      <c r="P534" s="76">
        <f t="shared" si="1114"/>
        <v>6341.5262317925917</v>
      </c>
      <c r="Q534" s="76">
        <f t="shared" si="1114"/>
        <v>6039.5487921834192</v>
      </c>
      <c r="R534" s="76">
        <f t="shared" si="1114"/>
        <v>5751.9512306508768</v>
      </c>
      <c r="S534" s="76" t="str">
        <f t="shared" si="1114"/>
        <v/>
      </c>
      <c r="T534" s="76" t="str">
        <f t="shared" si="1114"/>
        <v/>
      </c>
      <c r="U534" s="76" t="str">
        <f t="shared" si="1114"/>
        <v/>
      </c>
      <c r="V534" s="76" t="str">
        <f t="shared" si="1114"/>
        <v/>
      </c>
      <c r="W534" s="76" t="str">
        <f t="shared" si="1114"/>
        <v/>
      </c>
      <c r="X534" s="76" t="str">
        <f t="shared" si="1114"/>
        <v/>
      </c>
      <c r="Y534" s="76" t="str">
        <f t="shared" si="1114"/>
        <v/>
      </c>
      <c r="Z534" s="76" t="str">
        <f t="shared" si="1114"/>
        <v/>
      </c>
      <c r="AA534" s="76" t="str">
        <f t="shared" si="1114"/>
        <v/>
      </c>
      <c r="AB534" s="76" t="str">
        <f t="shared" si="1114"/>
        <v/>
      </c>
      <c r="AC534" s="76" t="str">
        <f t="shared" si="1114"/>
        <v/>
      </c>
      <c r="AD534" s="76" t="str">
        <f t="shared" si="1114"/>
        <v/>
      </c>
      <c r="AE534" s="76" t="str">
        <f t="shared" si="1114"/>
        <v/>
      </c>
      <c r="AF534" s="76" t="str">
        <f t="shared" si="1114"/>
        <v/>
      </c>
      <c r="AG534" s="76" t="str">
        <f t="shared" si="1114"/>
        <v/>
      </c>
    </row>
    <row r="535" spans="1:36">
      <c r="A535" s="55" t="s">
        <v>123</v>
      </c>
      <c r="B535" s="136" t="s">
        <v>20</v>
      </c>
      <c r="C535" s="2" t="s">
        <v>8</v>
      </c>
      <c r="D535" s="347">
        <f>IF(SUM($D$534:$AG$534)=0,"Brak wyniku",SUM($D$533:$AG$533)/SUM($D$534:$AG$534))</f>
        <v>1.1223756829974656</v>
      </c>
      <c r="E535" s="21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</row>
    <row r="536" spans="1:36">
      <c r="A536" s="159">
        <v>5</v>
      </c>
      <c r="B536" s="299" t="s">
        <v>402</v>
      </c>
      <c r="C536" s="300" t="s">
        <v>80</v>
      </c>
      <c r="D536" s="425" t="str">
        <f>IF(OR($D$526&lt;=0,$D$535&lt;=1)=TRUE,"Nie","Tak")</f>
        <v>Tak</v>
      </c>
    </row>
    <row r="537" spans="1:36" s="374" customFormat="1" ht="24" customHeight="1">
      <c r="A537" s="373" t="s">
        <v>429</v>
      </c>
      <c r="B537" s="374" t="s">
        <v>428</v>
      </c>
      <c r="H537" s="400"/>
    </row>
    <row r="538" spans="1:36" s="70" customFormat="1">
      <c r="A538" s="109">
        <v>1</v>
      </c>
      <c r="B538" s="10" t="s">
        <v>456</v>
      </c>
      <c r="C538" s="588" t="str">
        <f>IF(Dane!C270="","",Dane!C270)</f>
        <v>Podstawowy</v>
      </c>
      <c r="D538" s="341"/>
      <c r="E538" s="339"/>
      <c r="F538" s="350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39"/>
      <c r="AE538" s="340"/>
      <c r="AF538" s="340"/>
      <c r="AG538" s="340"/>
      <c r="AH538" s="340"/>
      <c r="AI538" s="339"/>
      <c r="AJ538" s="339"/>
    </row>
    <row r="539" spans="1:36" s="70" customFormat="1">
      <c r="A539" s="110" t="s">
        <v>35</v>
      </c>
      <c r="B539" s="24" t="s">
        <v>457</v>
      </c>
      <c r="C539" s="589" t="str">
        <f>IF(Dane!C271="","",Dane!C271)</f>
        <v/>
      </c>
      <c r="D539" s="341"/>
      <c r="E539" s="339"/>
      <c r="F539" s="350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39"/>
      <c r="AE539" s="339"/>
      <c r="AF539" s="339"/>
      <c r="AG539" s="339"/>
      <c r="AH539" s="339"/>
      <c r="AI539" s="339"/>
      <c r="AJ539" s="339"/>
    </row>
    <row r="540" spans="1:36" s="70" customFormat="1">
      <c r="A540" s="110" t="s">
        <v>36</v>
      </c>
      <c r="B540" s="24" t="s">
        <v>458</v>
      </c>
      <c r="C540" s="589" t="str">
        <f>IF(Dane!C272="","",Dane!C272)</f>
        <v/>
      </c>
      <c r="D540" s="341"/>
      <c r="E540" s="339"/>
      <c r="F540" s="350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40"/>
      <c r="U540" s="339"/>
      <c r="V540" s="339"/>
      <c r="W540" s="339"/>
      <c r="X540" s="339"/>
      <c r="Y540" s="339"/>
      <c r="Z540" s="339"/>
      <c r="AA540" s="339"/>
      <c r="AB540" s="339"/>
      <c r="AC540" s="339"/>
      <c r="AD540" s="339"/>
      <c r="AE540" s="339"/>
      <c r="AF540" s="339"/>
      <c r="AG540" s="339"/>
      <c r="AH540" s="339"/>
      <c r="AI540" s="339"/>
      <c r="AJ540" s="339"/>
    </row>
    <row r="541" spans="1:36" s="70" customFormat="1">
      <c r="A541" s="110" t="s">
        <v>37</v>
      </c>
      <c r="B541" s="24" t="s">
        <v>459</v>
      </c>
      <c r="C541" s="589" t="str">
        <f>IF(Dane!C273="","",Dane!C273)</f>
        <v/>
      </c>
      <c r="D541" s="341"/>
      <c r="E541" s="339"/>
      <c r="F541" s="350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39"/>
      <c r="S541" s="339"/>
      <c r="T541" s="340"/>
      <c r="U541" s="339"/>
      <c r="V541" s="340"/>
      <c r="W541" s="340"/>
      <c r="X541" s="340"/>
      <c r="Y541" s="340"/>
      <c r="Z541" s="340"/>
      <c r="AA541" s="340"/>
      <c r="AB541" s="340"/>
      <c r="AC541" s="340"/>
      <c r="AD541" s="340"/>
      <c r="AE541" s="339"/>
      <c r="AF541" s="339"/>
      <c r="AG541" s="339"/>
      <c r="AH541" s="339"/>
      <c r="AI541" s="339"/>
      <c r="AJ541" s="339"/>
    </row>
    <row r="542" spans="1:36" s="70" customFormat="1" ht="20.399999999999999">
      <c r="A542" s="123" t="s">
        <v>38</v>
      </c>
      <c r="B542" s="27" t="s">
        <v>460</v>
      </c>
      <c r="C542" s="590" t="str">
        <f>IF(Dane!C274="","",Dane!C274)</f>
        <v/>
      </c>
      <c r="D542" s="341"/>
      <c r="E542" s="339"/>
      <c r="F542" s="350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39"/>
      <c r="S542" s="339"/>
      <c r="T542" s="340"/>
      <c r="U542" s="339"/>
      <c r="V542" s="340"/>
      <c r="W542" s="340"/>
      <c r="X542" s="340"/>
      <c r="Y542" s="340"/>
      <c r="Z542" s="340"/>
      <c r="AA542" s="340"/>
      <c r="AB542" s="340"/>
      <c r="AC542" s="340"/>
      <c r="AD542" s="340"/>
      <c r="AE542" s="339"/>
      <c r="AF542" s="339"/>
      <c r="AG542" s="339"/>
      <c r="AH542" s="339"/>
      <c r="AI542" s="339"/>
      <c r="AJ542" s="339"/>
    </row>
    <row r="544" spans="1:36">
      <c r="B544" s="9" t="s">
        <v>518</v>
      </c>
    </row>
    <row r="546" spans="2:13">
      <c r="B546" s="353" t="s">
        <v>519</v>
      </c>
      <c r="C546" s="353">
        <v>15</v>
      </c>
      <c r="D546" s="355" t="s">
        <v>71</v>
      </c>
      <c r="E546" s="353"/>
      <c r="F546" s="353"/>
      <c r="G546" s="353"/>
      <c r="H546" s="353"/>
      <c r="I546" s="353"/>
      <c r="J546" s="353"/>
      <c r="K546" s="353"/>
      <c r="L546" s="353"/>
      <c r="M546" s="353"/>
    </row>
    <row r="547" spans="2:13">
      <c r="B547" s="353" t="s">
        <v>500</v>
      </c>
      <c r="C547" s="353">
        <v>15</v>
      </c>
      <c r="D547" s="355" t="s">
        <v>71</v>
      </c>
      <c r="E547" s="353"/>
      <c r="F547" s="353"/>
      <c r="G547" s="353"/>
      <c r="H547" s="353"/>
      <c r="I547" s="353"/>
      <c r="J547" s="353"/>
      <c r="K547" s="353"/>
      <c r="L547" s="353"/>
      <c r="M547" s="353"/>
    </row>
    <row r="548" spans="2:13">
      <c r="B548" s="353" t="s">
        <v>501</v>
      </c>
      <c r="C548" s="353">
        <v>15</v>
      </c>
      <c r="D548" s="354" t="s">
        <v>71</v>
      </c>
      <c r="E548" s="353"/>
      <c r="F548" s="353"/>
      <c r="G548" s="353"/>
      <c r="H548" s="353"/>
      <c r="I548" s="353"/>
      <c r="J548" s="353"/>
      <c r="K548" s="353"/>
      <c r="L548" s="353"/>
      <c r="M548" s="353"/>
    </row>
    <row r="549" spans="2:13">
      <c r="B549" s="353" t="s">
        <v>520</v>
      </c>
      <c r="C549" s="353">
        <v>15</v>
      </c>
      <c r="D549" s="354" t="s">
        <v>71</v>
      </c>
      <c r="E549" s="353"/>
      <c r="F549" s="353"/>
      <c r="G549" s="353"/>
      <c r="H549" s="353"/>
      <c r="I549" s="353"/>
      <c r="J549" s="353"/>
      <c r="K549" s="353"/>
      <c r="L549" s="353"/>
      <c r="M549" s="353"/>
    </row>
    <row r="550" spans="2:13">
      <c r="B550" s="353" t="s">
        <v>521</v>
      </c>
      <c r="C550" s="353">
        <v>15</v>
      </c>
      <c r="D550" s="354" t="s">
        <v>71</v>
      </c>
      <c r="E550" s="353"/>
      <c r="F550" s="353"/>
      <c r="G550" s="353"/>
      <c r="H550" s="353"/>
      <c r="I550" s="353"/>
      <c r="J550" s="353"/>
      <c r="K550" s="353"/>
      <c r="L550" s="353"/>
      <c r="M550" s="353"/>
    </row>
    <row r="551" spans="2:13">
      <c r="B551" s="353" t="s">
        <v>522</v>
      </c>
      <c r="C551" s="353">
        <v>15</v>
      </c>
      <c r="D551" s="354" t="s">
        <v>71</v>
      </c>
      <c r="E551" s="353"/>
      <c r="F551" s="353"/>
      <c r="G551" s="353"/>
      <c r="H551" s="353"/>
      <c r="I551" s="353"/>
      <c r="J551" s="353"/>
      <c r="K551" s="353"/>
      <c r="L551" s="353"/>
      <c r="M551" s="353"/>
    </row>
    <row r="552" spans="2:13">
      <c r="B552" s="354" t="s">
        <v>523</v>
      </c>
      <c r="C552" s="353">
        <v>15</v>
      </c>
      <c r="D552" s="354" t="s">
        <v>71</v>
      </c>
      <c r="E552" s="353"/>
      <c r="F552" s="353"/>
      <c r="G552" s="353"/>
      <c r="H552" s="353"/>
      <c r="I552" s="353"/>
      <c r="J552" s="353"/>
      <c r="K552" s="353"/>
      <c r="L552" s="353"/>
      <c r="M552" s="353"/>
    </row>
    <row r="553" spans="2:13">
      <c r="B553" s="354" t="s">
        <v>502</v>
      </c>
      <c r="C553" s="353">
        <v>15</v>
      </c>
      <c r="D553" s="354" t="s">
        <v>71</v>
      </c>
      <c r="E553" s="353"/>
      <c r="F553" s="353"/>
      <c r="G553" s="353"/>
      <c r="H553" s="353"/>
      <c r="I553" s="353"/>
      <c r="J553" s="353"/>
      <c r="K553" s="353"/>
      <c r="L553" s="353"/>
      <c r="M553" s="353"/>
    </row>
    <row r="554" spans="2:13">
      <c r="B554" s="354" t="s">
        <v>503</v>
      </c>
      <c r="C554" s="353">
        <v>15</v>
      </c>
      <c r="D554" s="355" t="s">
        <v>71</v>
      </c>
      <c r="E554" s="353"/>
      <c r="F554" s="353"/>
      <c r="G554" s="353"/>
      <c r="H554" s="353"/>
      <c r="I554" s="353"/>
      <c r="J554" s="353"/>
      <c r="K554" s="353"/>
      <c r="L554" s="353"/>
      <c r="M554" s="353"/>
    </row>
    <row r="555" spans="2:13">
      <c r="B555" s="354" t="s">
        <v>504</v>
      </c>
      <c r="C555" s="353">
        <v>15</v>
      </c>
      <c r="D555" s="354" t="s">
        <v>71</v>
      </c>
      <c r="E555" s="353"/>
      <c r="F555" s="353"/>
      <c r="G555" s="353"/>
      <c r="H555" s="353"/>
      <c r="I555" s="353"/>
      <c r="J555" s="353"/>
      <c r="K555" s="353"/>
      <c r="L555" s="353"/>
      <c r="M555" s="353"/>
    </row>
    <row r="556" spans="2:13">
      <c r="B556" s="354" t="s">
        <v>505</v>
      </c>
      <c r="C556" s="353">
        <v>25</v>
      </c>
      <c r="D556" s="638">
        <v>0.2</v>
      </c>
      <c r="E556" s="353"/>
      <c r="F556" s="353"/>
      <c r="G556" s="353"/>
      <c r="H556" s="353"/>
      <c r="I556" s="353"/>
      <c r="J556" s="353"/>
      <c r="K556" s="353"/>
      <c r="L556" s="354"/>
      <c r="M556" s="353"/>
    </row>
    <row r="557" spans="2:13">
      <c r="B557" s="354" t="s">
        <v>506</v>
      </c>
      <c r="C557" s="353">
        <v>15</v>
      </c>
      <c r="D557" s="354" t="s">
        <v>71</v>
      </c>
      <c r="E557" s="353"/>
      <c r="F557" s="353"/>
      <c r="G557" s="353"/>
      <c r="H557" s="353"/>
      <c r="I557" s="353"/>
      <c r="J557" s="353"/>
      <c r="K557" s="353"/>
      <c r="L557" s="354"/>
      <c r="M557" s="353"/>
    </row>
    <row r="558" spans="2:13">
      <c r="B558" s="354" t="s">
        <v>507</v>
      </c>
      <c r="C558" s="353">
        <v>25</v>
      </c>
      <c r="D558" s="355">
        <v>0.2</v>
      </c>
      <c r="E558" s="353"/>
      <c r="F558" s="353"/>
      <c r="G558" s="353"/>
      <c r="H558" s="353"/>
      <c r="I558" s="353"/>
      <c r="J558" s="353"/>
      <c r="K558" s="353"/>
      <c r="L558" s="354"/>
      <c r="M558" s="354"/>
    </row>
    <row r="559" spans="2:13">
      <c r="B559" s="354" t="s">
        <v>508</v>
      </c>
      <c r="C559" s="353">
        <v>30</v>
      </c>
      <c r="D559" s="355">
        <v>0.25</v>
      </c>
      <c r="E559" s="353"/>
      <c r="F559" s="353"/>
      <c r="G559" s="353"/>
      <c r="H559" s="353"/>
      <c r="I559" s="353"/>
      <c r="J559" s="353"/>
      <c r="K559" s="353"/>
      <c r="L559" s="353"/>
      <c r="M559" s="353"/>
    </row>
    <row r="560" spans="2:13">
      <c r="B560" s="354" t="s">
        <v>509</v>
      </c>
      <c r="C560" s="353">
        <v>15</v>
      </c>
      <c r="D560" s="354" t="s">
        <v>71</v>
      </c>
      <c r="E560" s="353"/>
      <c r="F560" s="353"/>
      <c r="G560" s="353"/>
      <c r="H560" s="353"/>
      <c r="I560" s="353"/>
      <c r="J560" s="353"/>
      <c r="K560" s="353"/>
      <c r="L560" s="353"/>
      <c r="M560" s="353"/>
    </row>
    <row r="561" spans="2:13">
      <c r="B561" s="354" t="s">
        <v>510</v>
      </c>
      <c r="C561" s="353">
        <v>15</v>
      </c>
      <c r="D561" s="354" t="s">
        <v>71</v>
      </c>
      <c r="E561" s="353"/>
      <c r="F561" s="353"/>
      <c r="G561" s="353"/>
      <c r="H561" s="353"/>
      <c r="I561" s="353"/>
      <c r="J561" s="353"/>
      <c r="K561" s="353"/>
      <c r="L561" s="353"/>
      <c r="M561" s="353"/>
    </row>
    <row r="562" spans="2:13">
      <c r="B562" s="354" t="s">
        <v>511</v>
      </c>
      <c r="C562" s="353">
        <v>15</v>
      </c>
      <c r="D562" s="353" t="s">
        <v>71</v>
      </c>
      <c r="E562" s="353"/>
      <c r="F562" s="353"/>
      <c r="G562" s="353"/>
      <c r="H562" s="353"/>
      <c r="I562" s="353"/>
      <c r="J562" s="353"/>
      <c r="K562" s="353"/>
      <c r="L562" s="353"/>
      <c r="M562" s="353"/>
    </row>
    <row r="563" spans="2:13">
      <c r="B563" s="353" t="s">
        <v>524</v>
      </c>
      <c r="C563" s="353">
        <v>15</v>
      </c>
      <c r="D563" s="354" t="s">
        <v>71</v>
      </c>
      <c r="E563" s="353"/>
      <c r="F563" s="353"/>
      <c r="G563" s="353"/>
      <c r="H563" s="353"/>
      <c r="I563" s="353"/>
      <c r="J563" s="353"/>
      <c r="K563" s="353"/>
      <c r="L563" s="354"/>
      <c r="M563" s="353"/>
    </row>
    <row r="564" spans="2:13">
      <c r="B564" s="353" t="s">
        <v>525</v>
      </c>
      <c r="C564" s="353">
        <v>15</v>
      </c>
      <c r="D564" s="354" t="s">
        <v>71</v>
      </c>
      <c r="E564" s="353"/>
      <c r="F564" s="353"/>
      <c r="G564" s="353"/>
      <c r="H564" s="353"/>
      <c r="I564" s="353"/>
      <c r="J564" s="353"/>
      <c r="K564" s="353"/>
      <c r="L564" s="354"/>
      <c r="M564" s="353"/>
    </row>
    <row r="565" spans="2:13">
      <c r="B565" s="353" t="s">
        <v>512</v>
      </c>
      <c r="C565" s="353">
        <v>15</v>
      </c>
      <c r="D565" s="354" t="s">
        <v>71</v>
      </c>
      <c r="E565" s="353"/>
      <c r="F565" s="353"/>
      <c r="G565" s="353"/>
      <c r="H565" s="353"/>
      <c r="I565" s="353"/>
      <c r="J565" s="353"/>
      <c r="K565" s="353"/>
      <c r="L565" s="354"/>
      <c r="M565" s="353"/>
    </row>
    <row r="566" spans="2:13">
      <c r="B566" s="353" t="s">
        <v>526</v>
      </c>
      <c r="C566" s="353">
        <v>15</v>
      </c>
      <c r="D566" s="354" t="s">
        <v>71</v>
      </c>
      <c r="E566" s="353"/>
      <c r="F566" s="353"/>
      <c r="G566" s="353"/>
      <c r="H566" s="353"/>
      <c r="I566" s="353"/>
      <c r="J566" s="353"/>
      <c r="K566" s="353"/>
      <c r="L566" s="354"/>
      <c r="M566" s="353"/>
    </row>
    <row r="567" spans="2:13">
      <c r="B567" s="353" t="s">
        <v>513</v>
      </c>
      <c r="C567" s="353">
        <v>25</v>
      </c>
      <c r="D567" s="355" t="s">
        <v>71</v>
      </c>
      <c r="E567" s="353"/>
      <c r="F567" s="353"/>
      <c r="G567" s="353"/>
      <c r="H567" s="353"/>
      <c r="I567" s="353"/>
      <c r="J567" s="353"/>
      <c r="K567" s="353"/>
      <c r="L567" s="353"/>
      <c r="M567" s="353"/>
    </row>
    <row r="568" spans="2:13">
      <c r="B568" s="354" t="s">
        <v>514</v>
      </c>
      <c r="C568" s="353">
        <v>30</v>
      </c>
      <c r="D568" s="638">
        <v>0.2</v>
      </c>
      <c r="E568" s="353"/>
      <c r="F568" s="353"/>
      <c r="G568" s="353"/>
      <c r="H568" s="353"/>
      <c r="I568" s="353"/>
      <c r="J568" s="353"/>
      <c r="K568" s="353"/>
      <c r="L568" s="353"/>
      <c r="M568" s="353"/>
    </row>
    <row r="569" spans="2:13">
      <c r="B569" s="354" t="s">
        <v>527</v>
      </c>
      <c r="C569" s="353">
        <v>15</v>
      </c>
      <c r="D569" s="354" t="s">
        <v>71</v>
      </c>
      <c r="E569" s="353"/>
      <c r="F569" s="353"/>
      <c r="G569" s="353"/>
      <c r="H569" s="353"/>
      <c r="I569" s="353"/>
      <c r="J569" s="353"/>
      <c r="K569" s="353"/>
      <c r="L569" s="353"/>
      <c r="M569" s="353"/>
    </row>
    <row r="570" spans="2:13">
      <c r="B570" s="354" t="s">
        <v>528</v>
      </c>
      <c r="C570" s="353">
        <v>15</v>
      </c>
      <c r="D570" s="354" t="s">
        <v>71</v>
      </c>
      <c r="E570" s="353"/>
      <c r="F570" s="353"/>
      <c r="G570" s="353"/>
      <c r="H570" s="353"/>
      <c r="I570" s="353"/>
      <c r="J570" s="353"/>
      <c r="K570" s="353"/>
      <c r="L570" s="353"/>
      <c r="M570" s="353"/>
    </row>
    <row r="571" spans="2:13">
      <c r="B571" s="354" t="s">
        <v>529</v>
      </c>
      <c r="C571" s="353">
        <v>15</v>
      </c>
      <c r="D571" s="354" t="s">
        <v>71</v>
      </c>
      <c r="E571" s="353"/>
      <c r="F571" s="353"/>
      <c r="G571" s="353"/>
      <c r="H571" s="353"/>
      <c r="I571" s="353"/>
      <c r="J571" s="353"/>
      <c r="K571" s="353"/>
      <c r="L571" s="353"/>
      <c r="M571" s="353"/>
    </row>
    <row r="572" spans="2:13">
      <c r="B572" s="354" t="s">
        <v>515</v>
      </c>
      <c r="C572" s="353">
        <v>15</v>
      </c>
      <c r="D572" s="354" t="s">
        <v>71</v>
      </c>
      <c r="E572" s="353"/>
      <c r="F572" s="353"/>
      <c r="G572" s="353"/>
      <c r="H572" s="353"/>
      <c r="I572" s="353"/>
      <c r="J572" s="353"/>
      <c r="K572" s="353"/>
      <c r="L572" s="353"/>
      <c r="M572" s="353"/>
    </row>
    <row r="573" spans="2:13">
      <c r="B573" s="354" t="s">
        <v>516</v>
      </c>
      <c r="C573" s="353">
        <v>15</v>
      </c>
      <c r="D573" s="354" t="s">
        <v>71</v>
      </c>
      <c r="E573" s="353"/>
      <c r="F573" s="353"/>
      <c r="G573" s="353"/>
      <c r="H573" s="353"/>
      <c r="I573" s="353"/>
      <c r="J573" s="353"/>
      <c r="K573" s="353"/>
      <c r="L573" s="353"/>
      <c r="M573" s="353"/>
    </row>
    <row r="574" spans="2:13">
      <c r="B574" s="354" t="s">
        <v>517</v>
      </c>
      <c r="C574" s="353">
        <v>15</v>
      </c>
      <c r="D574" s="354" t="s">
        <v>71</v>
      </c>
      <c r="E574" s="353"/>
      <c r="F574" s="353"/>
      <c r="G574" s="353"/>
      <c r="H574" s="353"/>
      <c r="I574" s="353"/>
      <c r="J574" s="353"/>
      <c r="K574" s="353"/>
      <c r="L574" s="353"/>
      <c r="M574" s="353"/>
    </row>
    <row r="576" spans="2:13" ht="30.6">
      <c r="B576" s="356"/>
      <c r="C576" s="357" t="s">
        <v>197</v>
      </c>
      <c r="D576" s="357" t="s">
        <v>198</v>
      </c>
      <c r="E576" s="357" t="s">
        <v>199</v>
      </c>
    </row>
    <row r="577" spans="2:5">
      <c r="B577" s="358" t="s">
        <v>189</v>
      </c>
      <c r="C577" s="358">
        <v>33.299999999999997</v>
      </c>
      <c r="D577" s="358">
        <v>1772.4</v>
      </c>
      <c r="E577" s="358">
        <v>2.8</v>
      </c>
    </row>
    <row r="578" spans="2:5">
      <c r="B578" s="358" t="s">
        <v>195</v>
      </c>
      <c r="C578" s="358">
        <v>27.3</v>
      </c>
      <c r="D578" s="358">
        <v>1976.1</v>
      </c>
      <c r="E578" s="358">
        <v>2.8</v>
      </c>
    </row>
    <row r="579" spans="2:5">
      <c r="B579" s="358" t="s">
        <v>196</v>
      </c>
      <c r="C579" s="358">
        <v>29.1</v>
      </c>
      <c r="D579" s="358">
        <v>1976.1</v>
      </c>
      <c r="E579" s="358">
        <v>2.8</v>
      </c>
    </row>
  </sheetData>
  <sortState ref="S3:S29">
    <sortCondition ref="S3:S29"/>
  </sortState>
  <mergeCells count="92">
    <mergeCell ref="D288:D289"/>
    <mergeCell ref="A302:A303"/>
    <mergeCell ref="B302:B303"/>
    <mergeCell ref="C302:C303"/>
    <mergeCell ref="C312:C313"/>
    <mergeCell ref="A348:A349"/>
    <mergeCell ref="A366:A367"/>
    <mergeCell ref="A215:A216"/>
    <mergeCell ref="B215:B216"/>
    <mergeCell ref="A234:A235"/>
    <mergeCell ref="B234:B235"/>
    <mergeCell ref="A274:A275"/>
    <mergeCell ref="B274:B275"/>
    <mergeCell ref="A288:A289"/>
    <mergeCell ref="B288:B289"/>
    <mergeCell ref="A312:A313"/>
    <mergeCell ref="B312:B313"/>
    <mergeCell ref="A319:A320"/>
    <mergeCell ref="B319:B320"/>
    <mergeCell ref="A330:A331"/>
    <mergeCell ref="B330:B331"/>
    <mergeCell ref="C348:C349"/>
    <mergeCell ref="C366:C367"/>
    <mergeCell ref="B199:B200"/>
    <mergeCell ref="B348:B349"/>
    <mergeCell ref="B366:B367"/>
    <mergeCell ref="B260:B261"/>
    <mergeCell ref="C274:C275"/>
    <mergeCell ref="B247:B248"/>
    <mergeCell ref="C288:C289"/>
    <mergeCell ref="C319:C320"/>
    <mergeCell ref="C330:C331"/>
    <mergeCell ref="C247:C248"/>
    <mergeCell ref="C260:C261"/>
    <mergeCell ref="A129:A130"/>
    <mergeCell ref="B129:B130"/>
    <mergeCell ref="C129:C130"/>
    <mergeCell ref="C199:C200"/>
    <mergeCell ref="A247:A248"/>
    <mergeCell ref="A174:A175"/>
    <mergeCell ref="B174:B175"/>
    <mergeCell ref="C234:C235"/>
    <mergeCell ref="C215:C216"/>
    <mergeCell ref="C102:C103"/>
    <mergeCell ref="D102:D103"/>
    <mergeCell ref="E102:E103"/>
    <mergeCell ref="F102:F103"/>
    <mergeCell ref="F80:F81"/>
    <mergeCell ref="E80:E81"/>
    <mergeCell ref="E125:E126"/>
    <mergeCell ref="F125:F126"/>
    <mergeCell ref="C174:C175"/>
    <mergeCell ref="D129:D130"/>
    <mergeCell ref="E129:E130"/>
    <mergeCell ref="F129:F130"/>
    <mergeCell ref="D274:D275"/>
    <mergeCell ref="A80:A81"/>
    <mergeCell ref="B80:B81"/>
    <mergeCell ref="C80:C81"/>
    <mergeCell ref="D80:D81"/>
    <mergeCell ref="A125:A126"/>
    <mergeCell ref="B125:B126"/>
    <mergeCell ref="A102:A103"/>
    <mergeCell ref="B102:B103"/>
    <mergeCell ref="A192:A193"/>
    <mergeCell ref="B192:B193"/>
    <mergeCell ref="C192:C193"/>
    <mergeCell ref="C125:C126"/>
    <mergeCell ref="D125:D126"/>
    <mergeCell ref="A260:A261"/>
    <mergeCell ref="A199:A200"/>
    <mergeCell ref="A396:A397"/>
    <mergeCell ref="B396:B397"/>
    <mergeCell ref="C396:C397"/>
    <mergeCell ref="A374:A375"/>
    <mergeCell ref="B374:B375"/>
    <mergeCell ref="C374:C375"/>
    <mergeCell ref="C529:C530"/>
    <mergeCell ref="A426:A427"/>
    <mergeCell ref="B426:B427"/>
    <mergeCell ref="C426:C427"/>
    <mergeCell ref="A473:A474"/>
    <mergeCell ref="B473:B474"/>
    <mergeCell ref="C473:C474"/>
    <mergeCell ref="A497:A498"/>
    <mergeCell ref="B497:B498"/>
    <mergeCell ref="C497:C498"/>
    <mergeCell ref="A450:A451"/>
    <mergeCell ref="B450:B451"/>
    <mergeCell ref="C450:C451"/>
    <mergeCell ref="A529:A530"/>
    <mergeCell ref="B529:B530"/>
  </mergeCells>
  <phoneticPr fontId="2" type="noConversion"/>
  <conditionalFormatting sqref="E529:AM529 E497:AM497 AH484:AM484 AH453:AM453 E450:AM450 E487:AM487 E426:AM426 AH428:AM428 AH476:AM476 E473:AM474 AH500:AM500 AH507:AM507 AH398:AM398 E396:AM396 AH405:AM413 E374:AM374 AH368:AM368 AH336:AM336 AH363:AM363 AH262:AM262 AH234:AM234 AH215:AM215 AH247:AM247 AH199:AM199 AH260:AM260 E348:AM348 AI274:AM274 AI288:AM288 AH302:AM302 AH312:AM312 AH319:AM319 E330:AM330 AH354:AM354 E366:AM366">
    <cfRule type="cellIs" dxfId="17" priority="50" stopIfTrue="1" operator="equal">
      <formula>"Okres realiz."</formula>
    </cfRule>
  </conditionalFormatting>
  <conditionalFormatting sqref="F104:F123 F82:F101">
    <cfRule type="cellIs" dxfId="16" priority="46" stopIfTrue="1" operator="notEqual">
      <formula>""</formula>
    </cfRule>
  </conditionalFormatting>
  <conditionalFormatting sqref="G153:AJ172 G127 G132:AJ151">
    <cfRule type="cellIs" dxfId="15" priority="41" stopIfTrue="1" operator="equal">
      <formula>"Nie dotyczy"</formula>
    </cfRule>
  </conditionalFormatting>
  <conditionalFormatting sqref="C195">
    <cfRule type="cellIs" dxfId="14" priority="37" stopIfTrue="1" operator="notEqual">
      <formula>$C$194</formula>
    </cfRule>
  </conditionalFormatting>
  <conditionalFormatting sqref="D127 E19">
    <cfRule type="cellIs" dxfId="13" priority="33" stopIfTrue="1" operator="notEqual">
      <formula>""</formula>
    </cfRule>
  </conditionalFormatting>
  <conditionalFormatting sqref="F19:H19">
    <cfRule type="cellIs" dxfId="12" priority="32" stopIfTrue="1" operator="notEqual">
      <formula>$E$19</formula>
    </cfRule>
  </conditionalFormatting>
  <conditionalFormatting sqref="C127">
    <cfRule type="cellIs" dxfId="11" priority="162" stopIfTrue="1" operator="greaterThan">
      <formula>$F$127</formula>
    </cfRule>
  </conditionalFormatting>
  <conditionalFormatting sqref="E127">
    <cfRule type="cellIs" dxfId="10" priority="30" stopIfTrue="1" operator="notEqual">
      <formula>$D$127</formula>
    </cfRule>
  </conditionalFormatting>
  <conditionalFormatting sqref="D536 D447 D471 D494 D306:AG306">
    <cfRule type="cellIs" dxfId="9" priority="26" stopIfTrue="1" operator="equal">
      <formula>"Nie"</formula>
    </cfRule>
  </conditionalFormatting>
  <conditionalFormatting sqref="D512:AG512">
    <cfRule type="expression" dxfId="8" priority="10" stopIfTrue="1">
      <formula>$C512=""</formula>
    </cfRule>
  </conditionalFormatting>
  <conditionalFormatting sqref="D513:AG513">
    <cfRule type="expression" dxfId="7" priority="9" stopIfTrue="1">
      <formula>$C513=""</formula>
    </cfRule>
  </conditionalFormatting>
  <conditionalFormatting sqref="D514:AG514">
    <cfRule type="expression" dxfId="6" priority="8" stopIfTrue="1">
      <formula>$C514=""</formula>
    </cfRule>
  </conditionalFormatting>
  <conditionalFormatting sqref="D515:AG515">
    <cfRule type="expression" dxfId="5" priority="7" stopIfTrue="1">
      <formula>$C515=""</formula>
    </cfRule>
  </conditionalFormatting>
  <conditionalFormatting sqref="D516:AG516">
    <cfRule type="expression" dxfId="4" priority="6" stopIfTrue="1">
      <formula>$C516=""</formula>
    </cfRule>
  </conditionalFormatting>
  <conditionalFormatting sqref="D517:AG517">
    <cfRule type="expression" dxfId="3" priority="5" stopIfTrue="1">
      <formula>$C517=""</formula>
    </cfRule>
  </conditionalFormatting>
  <conditionalFormatting sqref="D518:AG518">
    <cfRule type="expression" dxfId="2" priority="4" stopIfTrue="1">
      <formula>$C518=""</formula>
    </cfRule>
  </conditionalFormatting>
  <conditionalFormatting sqref="D521:AG521">
    <cfRule type="expression" dxfId="1" priority="3" stopIfTrue="1">
      <formula>$C521=""</formula>
    </cfRule>
  </conditionalFormatting>
  <conditionalFormatting sqref="D522:AG522">
    <cfRule type="expression" dxfId="0" priority="2" stopIfTrue="1">
      <formula>$C522=""</formula>
    </cfRule>
  </conditionalFormatting>
  <dataValidations count="16">
    <dataValidation type="list" operator="greaterThanOrEqual" allowBlank="1" showInputMessage="1" showErrorMessage="1" errorTitle="Zły wybór!" error="Można podać tylko wartość z listy" sqref="C538">
      <formula1>"Podstawowy,Pesymistyczny"</formula1>
    </dataValidation>
    <dataValidation type="decimal" allowBlank="1" showInputMessage="1" showErrorMessage="1" errorTitle="Zła wartość!" error="Można podać tylko wartości z przedziału 0-100%" prompt="Proszę wypełnić tylko dla analizy wrażliwości - wartości dodatnie od 0 do 100%" sqref="C539:C542">
      <formula1>0</formula1>
      <formula2>1</formula2>
    </dataValidation>
    <dataValidation type="list" allowBlank="1" showInputMessage="1" showErrorMessage="1" sqref="D276:D285 D290:D299 D82:D101 D104:D123">
      <formula1>"zw,0%,5%,8%,23%"</formula1>
    </dataValidation>
    <dataValidation allowBlank="1" showInputMessage="1" showErrorMessage="1" prompt="Należy wprowadzić nakłady odtworzeniowe w CENACH NETTO w podziale na lata - TYLKO W FAZIE OPERACYJNEJ" sqref="G153:AJ172 G132:AJ151"/>
    <dataValidation allowBlank="1" showInputMessage="1" showErrorMessage="1" prompt="Należy wprowadzić ewentualne rezerwy na nieprzewidziane wydatki - maksymalnie 10% całkowitych nakładów inwestycyjnych (kwota określona obok) - błędna kwota zostanie zaznaczona na czerwono" sqref="G127:AJ127"/>
    <dataValidation allowBlank="1" showInputMessage="1" showErrorMessage="1" prompt="Należy wprowadzić koszty niekwalifikowalne w CENACH NETTO w podziale na lata tak, aby sumowały się do kolumny: 'Wartość netto'" sqref="G104:AJ123"/>
    <dataValidation allowBlank="1" showInputMessage="1" showErrorMessage="1" prompt="Należy wprowadzić koszty kwalifikowalne w CENACH NETTO w podziale na lata tak, aby sumowały się do kolumny: 'Wartość netto'" sqref="G82:AJ101"/>
    <dataValidation allowBlank="1" showInputMessage="1" showErrorMessage="1" prompt="Suma spłat kredytu / pożyczki musi być równa sumie transz (błąd pokazuje się na czerwono)" sqref="C195:AG195"/>
    <dataValidation allowBlank="1" showInputMessage="1" showErrorMessage="1" prompt="Proszę określić produkty / usługi / towary dla wariantu bez projektu i z projektem" sqref="B249:B258"/>
    <dataValidation allowBlank="1" showInputMessage="1" showErrorMessage="1" prompt="Popyt w fazie inwestycyjnej musi być taki sam jak w wariancie bez projektu" sqref="D262:AG271"/>
    <dataValidation type="decimal" allowBlank="1" showInputMessage="1" showErrorMessage="1" sqref="E82:E101 E300:AH300 E286:AH286">
      <formula1>0</formula1>
      <formula2>1</formula2>
    </dataValidation>
    <dataValidation type="decimal" operator="greaterThanOrEqual" allowBlank="1" showInputMessage="1" showErrorMessage="1" prompt="Proszę określić CENĘ NETTO za wskazaną jednostkę produktu / usługi / towaru. TYLKO OPŁATY PONOSZONE PRZEZ UŻYTKOWNIKÓW" sqref="E276:AH285">
      <formula1>0</formula1>
    </dataValidation>
    <dataValidation type="decimal" operator="greaterThanOrEqual" allowBlank="1" showInputMessage="1" showErrorMessage="1" prompt="Proszę określić CENĘ NETTO za wskazaną jednostkę produktu / usługi / towaru. Ceny w fazie inwestycyjnej muszą być takie same jak przed projektem. TYLKO OPŁATY PONOSZONE PRZEZ UŻYTKOWNIKÓW" sqref="E290:AH299">
      <formula1>0</formula1>
    </dataValidation>
    <dataValidation type="decimal" operator="greaterThanOrEqual" allowBlank="1" showErrorMessage="1" prompt="Proszę określić ROCZNE dopłaty możliwe do przekazania operatorowi w celu spełnienia zasady pełnego zwrotu kosztów" sqref="D310:AG310">
      <formula1>0</formula1>
    </dataValidation>
    <dataValidation operator="greaterThanOrEqual" allowBlank="1" showErrorMessage="1" prompt="Proszę określić koszty dla całego roku." sqref="D314:AG316"/>
    <dataValidation type="decimal" operator="greaterThanOrEqual" allowBlank="1" showInputMessage="1" showErrorMessage="1" prompt="Proszę określić ROCZNE dopłaty możliwe do przekazania operatorowi w celu spełnienia zasady dostępności cenowej / przeciwdziałaniu ubóstwu energetycznemu" sqref="D327:AG327">
      <formula1>0</formula1>
    </dataValidation>
  </dataValidations>
  <hyperlinks>
    <hyperlink ref="B11" r:id="rId1" display="Proszę wpisać kurs wymiany zł/EUR, stanowiący średnią arytmetyczną kursów średnich miesięcznych NBP z ostatnich sześciu miesięcy poprzedzających miesiąc złożenia wniosku o dofinansowanie"/>
  </hyperlinks>
  <pageMargins left="0.23622047244094491" right="0.23622047244094491" top="0.74803149606299213" bottom="0.74803149606299213" header="0.31496062992125984" footer="0.31496062992125984"/>
  <pageSetup paperSize="8" scale="69" fitToWidth="3" fitToHeight="0" orientation="landscape" r:id="rId2"/>
  <headerFooter alignWithMargins="0">
    <oddHeader>&amp;A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Dane</vt:lpstr>
      <vt:lpstr>Analiza</vt:lpstr>
      <vt:lpstr>Działania</vt:lpstr>
      <vt:lpstr>Działania2</vt:lpstr>
      <vt:lpstr>Działania3</vt:lpstr>
      <vt:lpstr>Analiza!Obszar_wydruku</vt:lpstr>
      <vt:lpstr>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</cp:lastModifiedBy>
  <cp:lastPrinted>2020-01-14T11:46:35Z</cp:lastPrinted>
  <dcterms:created xsi:type="dcterms:W3CDTF">2007-04-25T13:25:36Z</dcterms:created>
  <dcterms:modified xsi:type="dcterms:W3CDTF">2020-05-15T12:36:06Z</dcterms:modified>
</cp:coreProperties>
</file>